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80" windowWidth="15135" windowHeight="6735" activeTab="2"/>
  </bookViews>
  <sheets>
    <sheet name="1" sheetId="23" r:id="rId1"/>
    <sheet name="2" sheetId="1" r:id="rId2"/>
    <sheet name="3" sheetId="2" r:id="rId3"/>
    <sheet name="4" sheetId="24" r:id="rId4"/>
  </sheets>
  <externalReferences>
    <externalReference r:id="rId5"/>
    <externalReference r:id="rId6"/>
  </externalReferences>
  <definedNames>
    <definedName name="_xlnm._FilterDatabase" localSheetId="2" hidden="1">'3'!$B$13:$G$654</definedName>
    <definedName name="_xlnm.Print_Titles" localSheetId="1">'2'!$13:$14</definedName>
    <definedName name="_xlnm.Print_Titles" localSheetId="2">'3'!$13:$14</definedName>
    <definedName name="_xlnm.Print_Titles" localSheetId="3">'4'!$13:$13</definedName>
    <definedName name="_xlnm.Print_Area" localSheetId="1">'2'!$A$1:$E$431</definedName>
    <definedName name="_xlnm.Print_Area" localSheetId="2">'3'!$A$1:$AG$654</definedName>
    <definedName name="_xlnm.Print_Area" localSheetId="3">'4'!$A$1:$E$40</definedName>
  </definedNames>
  <calcPr calcId="124519"/>
</workbook>
</file>

<file path=xl/calcChain.xml><?xml version="1.0" encoding="utf-8"?>
<calcChain xmlns="http://schemas.openxmlformats.org/spreadsheetml/2006/main">
  <c r="G312" i="2"/>
  <c r="G198"/>
  <c r="G341"/>
  <c r="D208" i="1" l="1"/>
  <c r="D117"/>
  <c r="D28"/>
  <c r="D116" i="23" l="1"/>
  <c r="D115"/>
  <c r="D69"/>
  <c r="D64"/>
  <c r="D63"/>
  <c r="D62"/>
  <c r="D60"/>
  <c r="D57"/>
  <c r="D56"/>
  <c r="D55"/>
  <c r="D54"/>
  <c r="D49"/>
  <c r="D45" s="1"/>
  <c r="D42"/>
  <c r="D40"/>
  <c r="D37"/>
  <c r="D35"/>
  <c r="D30"/>
  <c r="D28"/>
  <c r="D27"/>
  <c r="D26"/>
  <c r="D25"/>
  <c r="D22"/>
  <c r="D21"/>
  <c r="D20"/>
  <c r="D19"/>
  <c r="G234" i="2"/>
  <c r="G233" s="1"/>
  <c r="G232" s="1"/>
  <c r="G235"/>
  <c r="G327"/>
  <c r="G326" s="1"/>
  <c r="G325" s="1"/>
  <c r="G324" s="1"/>
  <c r="G259"/>
  <c r="D35" i="24"/>
  <c r="D34" s="1"/>
  <c r="D33" s="1"/>
  <c r="D28" s="1"/>
  <c r="D26"/>
  <c r="D25"/>
  <c r="D22"/>
  <c r="D21" s="1"/>
  <c r="D17"/>
  <c r="D16" l="1"/>
  <c r="D15" s="1"/>
  <c r="D120" i="23" l="1"/>
  <c r="D119" s="1"/>
  <c r="D118"/>
  <c r="D117"/>
  <c r="D114"/>
  <c r="D111"/>
  <c r="D110"/>
  <c r="D109"/>
  <c r="D108"/>
  <c r="D106"/>
  <c r="D105"/>
  <c r="D100"/>
  <c r="D99"/>
  <c r="D95"/>
  <c r="D90"/>
  <c r="D89"/>
  <c r="D87"/>
  <c r="D84"/>
  <c r="D79" s="1"/>
  <c r="D73" s="1"/>
  <c r="D81"/>
  <c r="D76"/>
  <c r="D74"/>
  <c r="D71"/>
  <c r="D68"/>
  <c r="D65"/>
  <c r="D61"/>
  <c r="D52"/>
  <c r="D53"/>
  <c r="D51"/>
  <c r="D50" s="1"/>
  <c r="D44"/>
  <c r="D43" s="1"/>
  <c r="D39"/>
  <c r="D36"/>
  <c r="D34"/>
  <c r="D33" s="1"/>
  <c r="D32" s="1"/>
  <c r="D31"/>
  <c r="D29" s="1"/>
  <c r="D24"/>
  <c r="D23" s="1"/>
  <c r="D18"/>
  <c r="D17" s="1"/>
  <c r="G63" i="2"/>
  <c r="D141" i="1"/>
  <c r="G521" i="2"/>
  <c r="G219"/>
  <c r="G218" s="1"/>
  <c r="G334"/>
  <c r="G333" s="1"/>
  <c r="G332" s="1"/>
  <c r="G331" s="1"/>
  <c r="G355"/>
  <c r="G533"/>
  <c r="G532" s="1"/>
  <c r="G531" s="1"/>
  <c r="G530" s="1"/>
  <c r="D113" i="23" l="1"/>
  <c r="D58"/>
  <c r="D88"/>
  <c r="D85" s="1"/>
  <c r="D70" s="1"/>
  <c r="D38"/>
  <c r="D259" i="1"/>
  <c r="D30"/>
  <c r="D29" s="1"/>
  <c r="D16" i="23" l="1"/>
  <c r="D15" s="1"/>
  <c r="D234" i="1"/>
  <c r="D233" s="1"/>
  <c r="D258" l="1"/>
  <c r="D181"/>
  <c r="G517" i="2"/>
  <c r="G156"/>
  <c r="G155" s="1"/>
  <c r="G154" s="1"/>
  <c r="G153" s="1"/>
  <c r="G152" s="1"/>
  <c r="G151" s="1"/>
  <c r="D125" i="1"/>
  <c r="D35" l="1"/>
  <c r="G346" i="2" l="1"/>
  <c r="G182"/>
  <c r="D197" i="1"/>
  <c r="D198"/>
  <c r="G407" i="2" l="1"/>
  <c r="G21"/>
  <c r="G173"/>
  <c r="D188" i="1"/>
  <c r="G72" i="2"/>
  <c r="D347" i="1"/>
  <c r="D320"/>
  <c r="G456" i="2"/>
  <c r="G483"/>
  <c r="D356" i="1"/>
  <c r="G580" i="2"/>
  <c r="D360" i="1"/>
  <c r="G28" i="2" l="1"/>
  <c r="G41"/>
  <c r="G40" s="1"/>
  <c r="G39" s="1"/>
  <c r="G38" s="1"/>
  <c r="G37" s="1"/>
  <c r="G406"/>
  <c r="G405" s="1"/>
  <c r="G404" s="1"/>
  <c r="G403" s="1"/>
  <c r="G559" l="1"/>
  <c r="G558" s="1"/>
  <c r="G340"/>
  <c r="G339" s="1"/>
  <c r="D116" i="1"/>
  <c r="D115" s="1"/>
  <c r="D24"/>
  <c r="D23" s="1"/>
  <c r="G627" i="2" l="1"/>
  <c r="D148" i="1"/>
  <c r="G261" i="2"/>
  <c r="G260" s="1"/>
  <c r="D112" i="1"/>
  <c r="D111" s="1"/>
  <c r="G556" i="2"/>
  <c r="G555" s="1"/>
  <c r="D18" i="1"/>
  <c r="D17" s="1"/>
  <c r="G149" i="2"/>
  <c r="G148" s="1"/>
  <c r="G147" s="1"/>
  <c r="G146" s="1"/>
  <c r="D331" i="1"/>
  <c r="G515" i="2"/>
  <c r="G450"/>
  <c r="G449" s="1"/>
  <c r="G448" s="1"/>
  <c r="G447" s="1"/>
  <c r="D419" i="1"/>
  <c r="D273"/>
  <c r="G117" i="2"/>
  <c r="G115"/>
  <c r="G113"/>
  <c r="G111"/>
  <c r="D56" i="1"/>
  <c r="D58"/>
  <c r="D54"/>
  <c r="D52"/>
  <c r="G86" i="2"/>
  <c r="G645"/>
  <c r="G644" s="1"/>
  <c r="G643" s="1"/>
  <c r="G642" s="1"/>
  <c r="D135" i="1"/>
  <c r="D417"/>
  <c r="D70"/>
  <c r="G554" i="2" l="1"/>
  <c r="G553" s="1"/>
  <c r="G552" s="1"/>
  <c r="G551" s="1"/>
  <c r="G66"/>
  <c r="G301"/>
  <c r="G300" s="1"/>
  <c r="G299" s="1"/>
  <c r="G433"/>
  <c r="G601"/>
  <c r="G600" s="1"/>
  <c r="G599" s="1"/>
  <c r="G204"/>
  <c r="G570"/>
  <c r="G569" s="1"/>
  <c r="G568" s="1"/>
  <c r="G567" s="1"/>
  <c r="D404" i="1"/>
  <c r="D421"/>
  <c r="G423" i="2"/>
  <c r="D378" i="1"/>
  <c r="G283" i="2"/>
  <c r="D249" i="1"/>
  <c r="D214"/>
  <c r="G634" i="2"/>
  <c r="G633" s="1"/>
  <c r="G632" s="1"/>
  <c r="G631" s="1"/>
  <c r="G630" s="1"/>
  <c r="G539" l="1"/>
  <c r="G538" s="1"/>
  <c r="G537" s="1"/>
  <c r="G509"/>
  <c r="G508" s="1"/>
  <c r="G507" s="1"/>
  <c r="G506" s="1"/>
  <c r="G505" s="1"/>
  <c r="G519"/>
  <c r="G514" s="1"/>
  <c r="G417"/>
  <c r="D138" i="1"/>
  <c r="G362" i="2"/>
  <c r="G361" s="1"/>
  <c r="D423" i="1"/>
  <c r="G513" i="2" l="1"/>
  <c r="G512" s="1"/>
  <c r="G511" s="1"/>
  <c r="G536"/>
  <c r="G535" s="1"/>
  <c r="G529" s="1"/>
  <c r="G640"/>
  <c r="G639" s="1"/>
  <c r="G638" s="1"/>
  <c r="D159" i="1"/>
  <c r="G435" i="2"/>
  <c r="G191"/>
  <c r="G190" s="1"/>
  <c r="G378" l="1"/>
  <c r="G377" s="1"/>
  <c r="G387"/>
  <c r="G496"/>
  <c r="G546"/>
  <c r="G545" s="1"/>
  <c r="G56"/>
  <c r="G55" s="1"/>
  <c r="G54" s="1"/>
  <c r="G53" s="1"/>
  <c r="G52" s="1"/>
  <c r="G311"/>
  <c r="G310" s="1"/>
  <c r="G68"/>
  <c r="D415" i="1"/>
  <c r="D131"/>
  <c r="D130" s="1"/>
  <c r="D129" s="1"/>
  <c r="D75"/>
  <c r="D66"/>
  <c r="D65" s="1"/>
  <c r="D388"/>
  <c r="D27"/>
  <c r="D26" s="1"/>
  <c r="D162"/>
  <c r="D161" s="1"/>
  <c r="D150"/>
  <c r="AE654" i="2" l="1"/>
  <c r="G652"/>
  <c r="G650" s="1"/>
  <c r="G649" s="1"/>
  <c r="G648" s="1"/>
  <c r="G647" s="1"/>
  <c r="G625"/>
  <c r="G619"/>
  <c r="G618" s="1"/>
  <c r="G617" s="1"/>
  <c r="G616" s="1"/>
  <c r="G615" s="1"/>
  <c r="G612"/>
  <c r="G611" s="1"/>
  <c r="G607"/>
  <c r="G606" s="1"/>
  <c r="G605" s="1"/>
  <c r="G604" s="1"/>
  <c r="G603" s="1"/>
  <c r="G596"/>
  <c r="G592"/>
  <c r="G583"/>
  <c r="G579"/>
  <c r="G577"/>
  <c r="G565"/>
  <c r="G564" s="1"/>
  <c r="G563" s="1"/>
  <c r="G562" s="1"/>
  <c r="G561" s="1"/>
  <c r="G549"/>
  <c r="G548" s="1"/>
  <c r="G527"/>
  <c r="G526" s="1"/>
  <c r="G525" s="1"/>
  <c r="G503"/>
  <c r="G502" s="1"/>
  <c r="G494"/>
  <c r="G492"/>
  <c r="G488"/>
  <c r="G486"/>
  <c r="G482"/>
  <c r="G480"/>
  <c r="G478"/>
  <c r="G475"/>
  <c r="G474" s="1"/>
  <c r="G471"/>
  <c r="G469"/>
  <c r="G466"/>
  <c r="G464"/>
  <c r="G462"/>
  <c r="G459"/>
  <c r="G457"/>
  <c r="G455"/>
  <c r="G444"/>
  <c r="G443" s="1"/>
  <c r="G442" s="1"/>
  <c r="G441" s="1"/>
  <c r="G438"/>
  <c r="G431"/>
  <c r="G429"/>
  <c r="G426"/>
  <c r="G420"/>
  <c r="G413"/>
  <c r="G411"/>
  <c r="G399"/>
  <c r="G398" s="1"/>
  <c r="G396"/>
  <c r="G394"/>
  <c r="G390"/>
  <c r="G389" s="1"/>
  <c r="G385"/>
  <c r="G384" s="1"/>
  <c r="G381"/>
  <c r="G380" s="1"/>
  <c r="G375"/>
  <c r="G374" s="1"/>
  <c r="G368"/>
  <c r="G367" s="1"/>
  <c r="G358"/>
  <c r="G357" s="1"/>
  <c r="G354"/>
  <c r="G351"/>
  <c r="G349"/>
  <c r="G345"/>
  <c r="G344" s="1"/>
  <c r="G322"/>
  <c r="G320"/>
  <c r="G317"/>
  <c r="G315"/>
  <c r="G308"/>
  <c r="G307" s="1"/>
  <c r="G306" s="1"/>
  <c r="G296"/>
  <c r="G295" s="1"/>
  <c r="G292"/>
  <c r="G291" s="1"/>
  <c r="G287"/>
  <c r="G279"/>
  <c r="G278" s="1"/>
  <c r="G276"/>
  <c r="G275" s="1"/>
  <c r="G269"/>
  <c r="G265"/>
  <c r="G258"/>
  <c r="G257" s="1"/>
  <c r="G255"/>
  <c r="G253"/>
  <c r="G251"/>
  <c r="G248"/>
  <c r="G246"/>
  <c r="G243"/>
  <c r="G241"/>
  <c r="G230"/>
  <c r="G229" s="1"/>
  <c r="G228" s="1"/>
  <c r="G227" s="1"/>
  <c r="G226" s="1"/>
  <c r="G224"/>
  <c r="G223" s="1"/>
  <c r="G222" s="1"/>
  <c r="G221" s="1"/>
  <c r="G216"/>
  <c r="G215" s="1"/>
  <c r="G213"/>
  <c r="G212" s="1"/>
  <c r="G210"/>
  <c r="G209" s="1"/>
  <c r="G207"/>
  <c r="G206" s="1"/>
  <c r="G202"/>
  <c r="G200"/>
  <c r="G197"/>
  <c r="G196" s="1"/>
  <c r="G188"/>
  <c r="G187" s="1"/>
  <c r="G186" s="1"/>
  <c r="G184"/>
  <c r="G183" s="1"/>
  <c r="G181"/>
  <c r="G180" s="1"/>
  <c r="G178"/>
  <c r="G177" s="1"/>
  <c r="G175"/>
  <c r="G174" s="1"/>
  <c r="G172"/>
  <c r="G171" s="1"/>
  <c r="G165"/>
  <c r="G163"/>
  <c r="G144"/>
  <c r="G142"/>
  <c r="G140"/>
  <c r="G138"/>
  <c r="G136"/>
  <c r="G133"/>
  <c r="G132" s="1"/>
  <c r="G130"/>
  <c r="G128"/>
  <c r="G126"/>
  <c r="G124"/>
  <c r="G122"/>
  <c r="G109"/>
  <c r="G107"/>
  <c r="G104"/>
  <c r="G103" s="1"/>
  <c r="G96"/>
  <c r="G94"/>
  <c r="G88"/>
  <c r="G79"/>
  <c r="G78" s="1"/>
  <c r="G77" s="1"/>
  <c r="G76" s="1"/>
  <c r="G75" s="1"/>
  <c r="G74" s="1"/>
  <c r="G71"/>
  <c r="G64"/>
  <c r="G62"/>
  <c r="G48"/>
  <c r="G47" s="1"/>
  <c r="G34"/>
  <c r="G33" s="1"/>
  <c r="G32" s="1"/>
  <c r="G27"/>
  <c r="G25"/>
  <c r="G20"/>
  <c r="G19" s="1"/>
  <c r="G18" s="1"/>
  <c r="G17" s="1"/>
  <c r="D429" i="1"/>
  <c r="D427"/>
  <c r="D425"/>
  <c r="D413"/>
  <c r="D411"/>
  <c r="D408"/>
  <c r="D406"/>
  <c r="D400"/>
  <c r="D396"/>
  <c r="D393"/>
  <c r="D390"/>
  <c r="D386"/>
  <c r="D384"/>
  <c r="D381"/>
  <c r="D375"/>
  <c r="D372"/>
  <c r="D369"/>
  <c r="D367"/>
  <c r="D363"/>
  <c r="D361"/>
  <c r="D359"/>
  <c r="D357"/>
  <c r="D355"/>
  <c r="D351"/>
  <c r="D350" s="1"/>
  <c r="D349" s="1"/>
  <c r="D348" s="1"/>
  <c r="D346"/>
  <c r="D344"/>
  <c r="D342"/>
  <c r="D339"/>
  <c r="D338" s="1"/>
  <c r="D335"/>
  <c r="D333"/>
  <c r="D330"/>
  <c r="D328"/>
  <c r="D326"/>
  <c r="D323"/>
  <c r="D321"/>
  <c r="D319"/>
  <c r="D314"/>
  <c r="D312"/>
  <c r="D310"/>
  <c r="D308"/>
  <c r="D306"/>
  <c r="D303"/>
  <c r="D302" s="1"/>
  <c r="D300"/>
  <c r="D298"/>
  <c r="D296"/>
  <c r="D294"/>
  <c r="D292"/>
  <c r="D286"/>
  <c r="D282"/>
  <c r="D278"/>
  <c r="D277" s="1"/>
  <c r="D276" s="1"/>
  <c r="D272"/>
  <c r="D271" s="1"/>
  <c r="D267"/>
  <c r="D266" s="1"/>
  <c r="D263"/>
  <c r="D262" s="1"/>
  <c r="D257"/>
  <c r="D253"/>
  <c r="D245"/>
  <c r="D244" s="1"/>
  <c r="D242"/>
  <c r="D241" s="1"/>
  <c r="D238"/>
  <c r="D237" s="1"/>
  <c r="D236" s="1"/>
  <c r="D231"/>
  <c r="D229"/>
  <c r="D226"/>
  <c r="D225" s="1"/>
  <c r="D223"/>
  <c r="D222" s="1"/>
  <c r="D220"/>
  <c r="D219" s="1"/>
  <c r="D217"/>
  <c r="D216" s="1"/>
  <c r="D212"/>
  <c r="D210"/>
  <c r="D207"/>
  <c r="D206" s="1"/>
  <c r="D203"/>
  <c r="D202" s="1"/>
  <c r="D200"/>
  <c r="D199" s="1"/>
  <c r="D196"/>
  <c r="D195" s="1"/>
  <c r="D193"/>
  <c r="D192" s="1"/>
  <c r="D190"/>
  <c r="D189" s="1"/>
  <c r="D187"/>
  <c r="D186" s="1"/>
  <c r="D180"/>
  <c r="D179" s="1"/>
  <c r="D178" s="1"/>
  <c r="D176"/>
  <c r="D174"/>
  <c r="D172"/>
  <c r="D169"/>
  <c r="D168" s="1"/>
  <c r="D165"/>
  <c r="D164" s="1"/>
  <c r="D157"/>
  <c r="D156" s="1"/>
  <c r="D153"/>
  <c r="D146"/>
  <c r="D144"/>
  <c r="D142"/>
  <c r="D140"/>
  <c r="D137"/>
  <c r="D134" s="1"/>
  <c r="D124"/>
  <c r="D123" s="1"/>
  <c r="D121"/>
  <c r="D120" s="1"/>
  <c r="D119" s="1"/>
  <c r="D109"/>
  <c r="D108" s="1"/>
  <c r="D106"/>
  <c r="D104"/>
  <c r="D102"/>
  <c r="D99"/>
  <c r="D97"/>
  <c r="D94"/>
  <c r="D92"/>
  <c r="D87"/>
  <c r="D86" s="1"/>
  <c r="D84"/>
  <c r="D82"/>
  <c r="D78"/>
  <c r="D77" s="1"/>
  <c r="D73"/>
  <c r="D72" s="1"/>
  <c r="D69"/>
  <c r="D68" s="1"/>
  <c r="D63"/>
  <c r="D62" s="1"/>
  <c r="D50"/>
  <c r="D48"/>
  <c r="D45"/>
  <c r="D44" s="1"/>
  <c r="D41"/>
  <c r="D39"/>
  <c r="D36"/>
  <c r="D34"/>
  <c r="D21"/>
  <c r="D20" s="1"/>
  <c r="D16" s="1"/>
  <c r="D399" l="1"/>
  <c r="G199" i="2"/>
  <c r="G195" s="1"/>
  <c r="D209" i="1"/>
  <c r="D139"/>
  <c r="D133" s="1"/>
  <c r="G61" i="2"/>
  <c r="G60" s="1"/>
  <c r="G59" s="1"/>
  <c r="G58" s="1"/>
  <c r="D114" i="1"/>
  <c r="G500" i="2"/>
  <c r="G499" s="1"/>
  <c r="G501"/>
  <c r="G338"/>
  <c r="G337" s="1"/>
  <c r="G624"/>
  <c r="G623" s="1"/>
  <c r="G622" s="1"/>
  <c r="G621" s="1"/>
  <c r="G614" s="1"/>
  <c r="G576"/>
  <c r="G575" s="1"/>
  <c r="G574" s="1"/>
  <c r="G573" s="1"/>
  <c r="G572" s="1"/>
  <c r="G106"/>
  <c r="G102" s="1"/>
  <c r="G101" s="1"/>
  <c r="D47" i="1"/>
  <c r="D43" s="1"/>
  <c r="G85" i="2"/>
  <c r="G84" s="1"/>
  <c r="G83" s="1"/>
  <c r="G82" s="1"/>
  <c r="G81" s="1"/>
  <c r="G610"/>
  <c r="G609" s="1"/>
  <c r="G410"/>
  <c r="G409" s="1"/>
  <c r="G408" s="1"/>
  <c r="D354" i="1"/>
  <c r="D318"/>
  <c r="G637" i="2"/>
  <c r="G636" s="1"/>
  <c r="G314"/>
  <c r="G373"/>
  <c r="G491"/>
  <c r="G544"/>
  <c r="G543" s="1"/>
  <c r="G542" s="1"/>
  <c r="G541" s="1"/>
  <c r="G46"/>
  <c r="G45" s="1"/>
  <c r="G44" s="1"/>
  <c r="G245"/>
  <c r="G24"/>
  <c r="G23" s="1"/>
  <c r="G22" s="1"/>
  <c r="G250"/>
  <c r="G524"/>
  <c r="G523" s="1"/>
  <c r="G135"/>
  <c r="G264"/>
  <c r="G263" s="1"/>
  <c r="G93"/>
  <c r="G92" s="1"/>
  <c r="G91" s="1"/>
  <c r="G90" s="1"/>
  <c r="G121"/>
  <c r="G162"/>
  <c r="G161" s="1"/>
  <c r="G160" s="1"/>
  <c r="G159" s="1"/>
  <c r="G158" s="1"/>
  <c r="G461"/>
  <c r="G319"/>
  <c r="G348"/>
  <c r="G347" s="1"/>
  <c r="D61" i="1"/>
  <c r="D332"/>
  <c r="D33"/>
  <c r="D325"/>
  <c r="D305"/>
  <c r="D228"/>
  <c r="D81"/>
  <c r="D80" s="1"/>
  <c r="D171"/>
  <c r="D248"/>
  <c r="D247" s="1"/>
  <c r="D291"/>
  <c r="D38"/>
  <c r="D101"/>
  <c r="D71"/>
  <c r="D96"/>
  <c r="G353" i="2"/>
  <c r="D185" i="1"/>
  <c r="G170" i="2"/>
  <c r="G169" s="1"/>
  <c r="G168" s="1"/>
  <c r="G274"/>
  <c r="G383"/>
  <c r="G477"/>
  <c r="G473" s="1"/>
  <c r="D91" i="1"/>
  <c r="D281"/>
  <c r="D280" s="1"/>
  <c r="D270" s="1"/>
  <c r="D341"/>
  <c r="D337" s="1"/>
  <c r="G31" i="2"/>
  <c r="G240"/>
  <c r="G282"/>
  <c r="G281" s="1"/>
  <c r="G393"/>
  <c r="G392" s="1"/>
  <c r="G454"/>
  <c r="G468"/>
  <c r="G485"/>
  <c r="G591"/>
  <c r="G590" s="1"/>
  <c r="G589" s="1"/>
  <c r="G588" s="1"/>
  <c r="G651"/>
  <c r="G343"/>
  <c r="G366"/>
  <c r="G365" s="1"/>
  <c r="G364" s="1"/>
  <c r="D240" i="1"/>
  <c r="G194" i="2" l="1"/>
  <c r="G193" s="1"/>
  <c r="D205" i="1"/>
  <c r="D184" s="1"/>
  <c r="D90"/>
  <c r="D89" s="1"/>
  <c r="G239" i="2"/>
  <c r="G238" s="1"/>
  <c r="G237" s="1"/>
  <c r="G629"/>
  <c r="D167" i="1"/>
  <c r="D128" s="1"/>
  <c r="G498" i="2"/>
  <c r="G313"/>
  <c r="G305" s="1"/>
  <c r="D317" i="1"/>
  <c r="D316" s="1"/>
  <c r="G587" i="2"/>
  <c r="G43"/>
  <c r="G36" s="1"/>
  <c r="G372"/>
  <c r="G371" s="1"/>
  <c r="G370" s="1"/>
  <c r="G16"/>
  <c r="G15" s="1"/>
  <c r="G120"/>
  <c r="G119" s="1"/>
  <c r="G100" s="1"/>
  <c r="G484"/>
  <c r="G446" s="1"/>
  <c r="G342"/>
  <c r="G453"/>
  <c r="G452" s="1"/>
  <c r="D32" i="1"/>
  <c r="D15" s="1"/>
  <c r="D290"/>
  <c r="D289" s="1"/>
  <c r="D353"/>
  <c r="D118"/>
  <c r="G273" i="2"/>
  <c r="G272" s="1"/>
  <c r="D60" i="1"/>
  <c r="G304" i="2" l="1"/>
  <c r="G303" s="1"/>
  <c r="G330"/>
  <c r="G329" s="1"/>
  <c r="G99"/>
  <c r="G586"/>
  <c r="G167"/>
  <c r="D431" i="1"/>
  <c r="G98" i="2" l="1"/>
  <c r="G402"/>
  <c r="G401" s="1"/>
  <c r="G654" l="1"/>
  <c r="G657" l="1"/>
  <c r="G656"/>
  <c r="G658"/>
</calcChain>
</file>

<file path=xl/sharedStrings.xml><?xml version="1.0" encoding="utf-8"?>
<sst xmlns="http://schemas.openxmlformats.org/spreadsheetml/2006/main" count="2328" uniqueCount="844">
  <si>
    <t xml:space="preserve">                                                      к Решению Земского собрания </t>
  </si>
  <si>
    <t xml:space="preserve">Суксунского муниципального района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</si>
  <si>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2017 год, тыс.рублей</t>
  </si>
  <si>
    <t>ЦСР</t>
  </si>
  <si>
    <t>ВР</t>
  </si>
  <si>
    <t>Наименование расходов</t>
  </si>
  <si>
    <t>Всего</t>
  </si>
  <si>
    <t>01 0 00 00000</t>
  </si>
  <si>
    <r>
      <t xml:space="preserve">Муниципальная 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Культура  Суксунского муниципального района</t>
    </r>
    <r>
      <rPr>
        <sz val="11"/>
        <rFont val="Calibri"/>
        <family val="2"/>
        <charset val="204"/>
      </rPr>
      <t>»</t>
    </r>
  </si>
  <si>
    <t>01 1 00 00000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</si>
  <si>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Развитие сферы культуры</t>
    </r>
    <r>
      <rPr>
        <sz val="11"/>
        <rFont val="Calibri"/>
        <family val="2"/>
        <charset val="204"/>
      </rPr>
      <t>»</t>
    </r>
  </si>
  <si>
    <t>01 1 02 00000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</si>
  <si>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Сохранение и формирование кадрового потенциала, повышение его профессионального уровня с учетом современных требований</t>
    </r>
    <r>
      <rPr>
        <sz val="11"/>
        <rFont val="Calibri"/>
        <family val="2"/>
        <charset val="204"/>
      </rPr>
      <t>»</t>
    </r>
  </si>
  <si>
    <t>01 1 02 2А040</t>
  </si>
  <si>
    <t>Организация и участие в семинарах, мастер-классах, круглых столах, методических объединениях</t>
  </si>
  <si>
    <t>600</t>
  </si>
  <si>
    <t>Предоставление субсидий бюджетным, автономным учреждениям и иным некоммерческим организациям</t>
  </si>
  <si>
    <t>01 2 00 00000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</si>
  <si>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Искусство</t>
    </r>
    <r>
      <rPr>
        <sz val="11"/>
        <rFont val="Calibri"/>
        <family val="2"/>
        <charset val="204"/>
      </rPr>
      <t>»</t>
    </r>
  </si>
  <si>
    <t>01 2 01 00000</t>
  </si>
  <si>
    <r>
      <t>Основное мероприятие «Организация  мероприятий различного уровня, способствующих формированию культурных ценностей населения</t>
    </r>
    <r>
      <rPr>
        <sz val="11"/>
        <rFont val="Calibri"/>
        <family val="2"/>
        <charset val="204"/>
      </rPr>
      <t>»</t>
    </r>
  </si>
  <si>
    <t>01 2 01 2А060</t>
  </si>
  <si>
    <t>Организация и проведение праздников, конкурсов, мероприятий, фестивалей различного уровня на территории Суксунского района</t>
  </si>
  <si>
    <t>01 2 01 2А070</t>
  </si>
  <si>
    <t>Изготовление и распространение социальной рекламы, пропагандирующей культурные ценности Суксунского района</t>
  </si>
  <si>
    <t>01 2 02 00000</t>
  </si>
  <si>
    <r>
      <t>Основное мероприятие «Поддержка и развитие творческих коллективов и объединений учреждений культуры</t>
    </r>
    <r>
      <rPr>
        <sz val="11"/>
        <rFont val="Calibri"/>
        <family val="2"/>
        <charset val="204"/>
      </rPr>
      <t>»</t>
    </r>
  </si>
  <si>
    <t>01 2 02 2А080</t>
  </si>
  <si>
    <t xml:space="preserve">Участие творческих коллективов, объединений, солистов в  конкурсах и фестивалях различного уровня </t>
  </si>
  <si>
    <t>01 2 02 2А090</t>
  </si>
  <si>
    <t>Организация гастролей творческих коллективов на территории Суксунского района</t>
  </si>
  <si>
    <t>01 3 00 00000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</si>
  <si>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Национальная культура</t>
    </r>
    <r>
      <rPr>
        <sz val="11"/>
        <rFont val="Calibri"/>
        <family val="2"/>
        <charset val="204"/>
      </rPr>
      <t>»</t>
    </r>
  </si>
  <si>
    <t>01 3 01 00000</t>
  </si>
  <si>
    <r>
      <t>Основное мероприятие «Воспитание культуры межнационального общения, поддержка национальных центров, творческих коллективов</t>
    </r>
    <r>
      <rPr>
        <sz val="11"/>
        <rFont val="Calibri"/>
        <family val="2"/>
        <charset val="204"/>
      </rPr>
      <t>»</t>
    </r>
  </si>
  <si>
    <t>01 3 01 2А100</t>
  </si>
  <si>
    <t>Оказание финансовой поддержки деятельности национальных центров, коллективов</t>
  </si>
  <si>
    <t>01 3 02 00000</t>
  </si>
  <si>
    <r>
      <t>Основное мероприятие «Сохранение и поддержка национальной самобытности культуры народов, традиционно проживающих в Суксунском районе</t>
    </r>
    <r>
      <rPr>
        <sz val="11"/>
        <rFont val="Calibri"/>
        <family val="2"/>
        <charset val="204"/>
      </rPr>
      <t>»</t>
    </r>
  </si>
  <si>
    <t>01 3 02 2А110</t>
  </si>
  <si>
    <t>Проведение национальных и религиозных праздников</t>
  </si>
  <si>
    <t>01 3 02 2А120</t>
  </si>
  <si>
    <t>Поддержка деятельности национальных творческих коллективов, участие творческих национальных коллективов в мероприятиях, в фестивалях, конкурсах различного уровня</t>
  </si>
  <si>
    <t>02 0 00 00000</t>
  </si>
  <si>
    <t>Муниципальная программа «Развитие физической культуры, спорта и формирование здорового образа жизни»</t>
  </si>
  <si>
    <t>02 1 00 00000</t>
  </si>
  <si>
    <t>Подпрограмма «Развитие физической культуры и массового спорта»</t>
  </si>
  <si>
    <t>02 1 01 00000</t>
  </si>
  <si>
    <r>
      <t>Основное мероприятие «Организация и проведение мероприятий по вовлечению населения в занятия физической культурой и массовым спортом</t>
    </r>
    <r>
      <rPr>
        <sz val="11"/>
        <rFont val="Calibri"/>
        <family val="2"/>
        <charset val="204"/>
      </rPr>
      <t>»</t>
    </r>
  </si>
  <si>
    <t>02 1 01 2Б010</t>
  </si>
  <si>
    <t>Организация и проведение районных, межрайонных, краевых соревнований</t>
  </si>
  <si>
    <t>02 1 03 00000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</si>
  <si>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 xml:space="preserve">Обеспечение муниципальной услуги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Оказание услуг физкультурно-спортивной направленности</t>
    </r>
    <r>
      <rPr>
        <sz val="11"/>
        <rFont val="Calibri"/>
        <family val="2"/>
        <charset val="204"/>
      </rPr>
      <t>»</t>
    </r>
  </si>
  <si>
    <t>02 1 03 00110</t>
  </si>
  <si>
    <t>Обеспечение деятельности (оказание услуг, выполнение работ) муниципальных учреждений (организаций)</t>
  </si>
  <si>
    <t>02 2 00 00000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</si>
  <si>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Развитие спорта высших достижений и системы подготовки спортивного резерва</t>
    </r>
    <r>
      <rPr>
        <sz val="11"/>
        <rFont val="Calibri"/>
        <family val="2"/>
        <charset val="204"/>
      </rPr>
      <t>»</t>
    </r>
  </si>
  <si>
    <t>02 2 01 00000</t>
  </si>
  <si>
    <r>
      <t>Основное мероприятие «Участие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района</t>
    </r>
    <r>
      <rPr>
        <sz val="11"/>
        <rFont val="Calibri"/>
        <family val="2"/>
        <charset val="204"/>
      </rPr>
      <t>»</t>
    </r>
  </si>
  <si>
    <t>02 2 01 2Б050</t>
  </si>
  <si>
    <t>Участие спортсменов Суксунского района в соревнованиях различного уровня</t>
  </si>
  <si>
    <t>02 2 02 00000</t>
  </si>
  <si>
    <r>
      <t>Основное мероприятие «Комплекс мер по развитию системы подготовки спортивного резерва</t>
    </r>
    <r>
      <rPr>
        <sz val="11"/>
        <rFont val="Calibri"/>
        <family val="2"/>
        <charset val="204"/>
      </rPr>
      <t>»</t>
    </r>
  </si>
  <si>
    <t>02 2 02 2Б080</t>
  </si>
  <si>
    <t>Выявление и поддержка талантливых спортсменов, премирование спортсменов – победителей районных, краевых, всероссийских игр</t>
  </si>
  <si>
    <t>02 3 00 00000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</si>
  <si>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Развитие физической культуры и спорта для людей с ограниченными возможностями и людей пенсионного возраста</t>
    </r>
    <r>
      <rPr>
        <sz val="11"/>
        <rFont val="Calibri"/>
        <family val="2"/>
        <charset val="204"/>
      </rPr>
      <t>»</t>
    </r>
  </si>
  <si>
    <t>02 3 01 00000</t>
  </si>
  <si>
    <r>
      <t>Основное мероприятие «Организация и проведение физкультурно-массовых мероприятий для людей с ограниченными возможностями и людей пенсионного возраста</t>
    </r>
    <r>
      <rPr>
        <sz val="11"/>
        <rFont val="Calibri"/>
        <family val="2"/>
        <charset val="204"/>
      </rPr>
      <t>»</t>
    </r>
  </si>
  <si>
    <t>02 3 01 2Б090</t>
  </si>
  <si>
    <t>Проведение физкультурно-массовых мероприятий для людей с ограниченными возможностями</t>
  </si>
  <si>
    <t>02 3 01 2Б100</t>
  </si>
  <si>
    <t>Проведение физкультурно-массовых мероприятий для людей пенсионного возраста</t>
  </si>
  <si>
    <t>02 3 02 00000</t>
  </si>
  <si>
    <r>
      <t>Основное мероприятие «Комплекс мер по развитию системы подготовки спортивного резерва среди людей с ограниченными возможностями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</si>
  <si>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02 3 02 2Б110</t>
  </si>
  <si>
    <t>Участие в межрайонных, краевых, всероссийских соревнованиях среди людей с ограниченными возможностями</t>
  </si>
  <si>
    <t>03 0 00 00000</t>
  </si>
  <si>
    <r>
      <t xml:space="preserve">Муниципальная 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Молодежная политика Суксунского района</t>
    </r>
    <r>
      <rPr>
        <sz val="11"/>
        <rFont val="Calibri"/>
        <family val="2"/>
        <charset val="204"/>
      </rPr>
      <t>»</t>
    </r>
  </si>
  <si>
    <t>03 1 00 00000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</si>
  <si>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Молодое поколение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</si>
  <si>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03 1 01 00000</t>
  </si>
  <si>
    <r>
      <t>Основное мероприятие «Пропаганда духовно-нравственного развития и патриотического воспитания молодежи</t>
    </r>
    <r>
      <rPr>
        <sz val="11"/>
        <rFont val="Calibri"/>
        <family val="2"/>
        <charset val="204"/>
      </rPr>
      <t>»</t>
    </r>
  </si>
  <si>
    <t>03 1 01 2В010</t>
  </si>
  <si>
    <t>Проведение мероприятий по  патриотическому и интернациональному воспитанию молодежи</t>
  </si>
  <si>
    <t>03 1 01 2В020</t>
  </si>
  <si>
    <t>Проведение молодежных акций, мероприятий, направленных на пропаганду государственных символов Российской Федерации</t>
  </si>
  <si>
    <t>03 1 02 00000</t>
  </si>
  <si>
    <r>
      <t>Основное мероприятие «Повышение уровня гражданского образования молодежи</t>
    </r>
    <r>
      <rPr>
        <sz val="11"/>
        <rFont val="Calibri"/>
        <family val="2"/>
        <charset val="204"/>
      </rPr>
      <t>»</t>
    </r>
  </si>
  <si>
    <t>03 1 02 2В030</t>
  </si>
  <si>
    <t>Проведение мероприятий и информационно пропагандистской работы, направленных на формирование здорового образа жизни</t>
  </si>
  <si>
    <t>03 1 02 2В040</t>
  </si>
  <si>
    <t>Проведение целевых акций,  мероприятий, пропагандирующих семейные ценности</t>
  </si>
  <si>
    <t>03 1 03 00000</t>
  </si>
  <si>
    <r>
      <t>Основное мероприятие «Вовлечение молодежи в социальную  и культурную практику</t>
    </r>
    <r>
      <rPr>
        <sz val="11"/>
        <rFont val="Calibri"/>
        <family val="2"/>
        <charset val="204"/>
      </rPr>
      <t>»</t>
    </r>
  </si>
  <si>
    <t>03 1 03 2В050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</si>
  <si>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</si>
  <si>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03 1 03 2В060</t>
  </si>
  <si>
    <t>Проведение мероприятий, акций, направленных на развитие добровольчества</t>
  </si>
  <si>
    <t>03 1 03 2В070</t>
  </si>
  <si>
    <t>Проведение массовых мероприятий культурной направленности для молодежи</t>
  </si>
  <si>
    <t>03 1 04 00000</t>
  </si>
  <si>
    <r>
      <t>Основное мероприятие «Обеспечение муниципальной услуги «Организация работы с подростками и молодежью по месту жительства</t>
    </r>
    <r>
      <rPr>
        <sz val="11"/>
        <rFont val="Calibri"/>
        <family val="2"/>
        <charset val="204"/>
      </rPr>
      <t>»</t>
    </r>
  </si>
  <si>
    <t>03 1 04 00110</t>
  </si>
  <si>
    <t>200</t>
  </si>
  <si>
    <t>Закупка товаров, работ и услуг для обеспечения государственных (муниципальных) нужд</t>
  </si>
  <si>
    <t>03 3 00 00000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</si>
  <si>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Обеспечение жильем молодых семей»</t>
    </r>
  </si>
  <si>
    <t>03 3 01 00000</t>
  </si>
  <si>
    <r>
      <t>Основное мероприятие «Содействие обеспечению молодых семей доступным жильем</t>
    </r>
    <r>
      <rPr>
        <sz val="11"/>
        <rFont val="Calibri"/>
        <family val="2"/>
        <charset val="204"/>
      </rPr>
      <t>»</t>
    </r>
  </si>
  <si>
    <t>300</t>
  </si>
  <si>
    <t>Социальное обеспечение и иные выплаты населению</t>
  </si>
  <si>
    <t>04 0 00 00000</t>
  </si>
  <si>
    <r>
      <t xml:space="preserve">Муниципальная 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Экономическое развитие</t>
    </r>
    <r>
      <rPr>
        <sz val="11"/>
        <rFont val="Calibri"/>
        <family val="2"/>
        <charset val="204"/>
      </rPr>
      <t>»</t>
    </r>
  </si>
  <si>
    <t>04 1 00 00000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</si>
  <si>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Развитие малых форм хозяйствования на селе Суксунского муниципального района</t>
    </r>
    <r>
      <rPr>
        <sz val="11"/>
        <rFont val="Calibri"/>
        <family val="2"/>
        <charset val="204"/>
      </rPr>
      <t>»</t>
    </r>
  </si>
  <si>
    <t>Иные бюджетные ассигнования</t>
  </si>
  <si>
    <t>04 1 02 00000</t>
  </si>
  <si>
    <r>
      <t>Основное мероприятие «Предоставление субсидий на возмещение части процентной ставки</t>
    </r>
    <r>
      <rPr>
        <sz val="11"/>
        <rFont val="Calibri"/>
        <family val="2"/>
        <charset val="204"/>
      </rPr>
      <t>»</t>
    </r>
  </si>
  <si>
    <t>04 1 02 R543В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</si>
  <si>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</si>
  <si>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04 2 00 00000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</si>
  <si>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Развитие малого и среднего предпринимательства на территории Суксунского муниципального района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</si>
  <si>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04 2 01 00000</t>
  </si>
  <si>
    <r>
      <t>Основное мероприятие «Участие в мероприятиях по улучшению инвестиционного климата и развитию малого и среднего предпринимательства</t>
    </r>
    <r>
      <rPr>
        <sz val="11"/>
        <rFont val="Calibri"/>
        <family val="2"/>
        <charset val="204"/>
      </rPr>
      <t>»</t>
    </r>
  </si>
  <si>
    <t>04 2 01 2Г030</t>
  </si>
  <si>
    <t>Участие в форумах, выставках, ярмарках с целью создания условий для привлечения инвестиций в экономику района</t>
  </si>
  <si>
    <t>05 0 00 00000</t>
  </si>
  <si>
    <t>Муниципальная программа «Создание комфортной среды проживания и устойчивое развитие сельских территорий в Суксунском муниципальном районе»</t>
  </si>
  <si>
    <t>05 2 00 00000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</si>
  <si>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Комплексное обустройство объектов общественной инфраструктуры Суксунского муниципального района</t>
    </r>
    <r>
      <rPr>
        <sz val="11"/>
        <rFont val="Calibri"/>
        <family val="2"/>
        <charset val="204"/>
      </rPr>
      <t>»</t>
    </r>
  </si>
  <si>
    <t>05 2 01 00000</t>
  </si>
  <si>
    <t>Основное мероприятие  «Оптимизация и строительство объектов социальной инфраструктуры в соответствии с мероприятиями схемы территориального планирования района»</t>
  </si>
  <si>
    <t>05 2 01 SP051</t>
  </si>
  <si>
    <r>
      <t xml:space="preserve">Инвестиционный проект Суксунского муниципального района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Строительство детского сада в с. Брехово Суксунского района Пермского края</t>
    </r>
    <r>
      <rPr>
        <sz val="11"/>
        <rFont val="Calibri"/>
        <family val="2"/>
        <charset val="204"/>
      </rPr>
      <t>»</t>
    </r>
  </si>
  <si>
    <t>400</t>
  </si>
  <si>
    <t xml:space="preserve">Капитальные вложения в объекты государственной (муниципальной) собственности </t>
  </si>
  <si>
    <t>05 2 02 00000</t>
  </si>
  <si>
    <t>Основное мероприятие «Улучшение состояния дорог на территории Суксунского муниципального района»</t>
  </si>
  <si>
    <t>05 2 02 2Д020</t>
  </si>
  <si>
    <t>Капитальный ремонт и ремонт дорог</t>
  </si>
  <si>
    <t>05 2 02 2Д030</t>
  </si>
  <si>
    <t>Содержание дорог</t>
  </si>
  <si>
    <t>05 2 02 2Д040</t>
  </si>
  <si>
    <t>Оценка уязвимости объектов транспортной инфраструктуры</t>
  </si>
  <si>
    <t>05 2 02 2Д050</t>
  </si>
  <si>
    <t>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</si>
  <si>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>Межбюджетные трансферты</t>
  </si>
  <si>
    <t>05 2 02 SД180</t>
  </si>
  <si>
    <t>Софинансирование мероприятий по проектированию, капитальному ремонту и ремонту  автомобильных дорог общего пользования местного значения</t>
  </si>
  <si>
    <t>05 2 03 00000</t>
  </si>
  <si>
    <t>Основное мероприятие  «Улучшение коммунальной инфраструктуры»</t>
  </si>
  <si>
    <t>05 2 03 2Д060</t>
  </si>
  <si>
    <t>Техническое обслуживание распределительных сетей газопроводов</t>
  </si>
  <si>
    <t>05 2 05 00000</t>
  </si>
  <si>
    <t>Основное мероприятие  «Обеспечение функционирования объектов ЖКХ и транспортной инфраструктуры»</t>
  </si>
  <si>
    <t>05 2 05 2Д080</t>
  </si>
  <si>
    <t>Мероприятие «Возмещение недополученных доходов и (или) финансового обеспечения (возмещения) затрат в связи с  предоставлением услуг»</t>
  </si>
  <si>
    <t>05 3 00 00000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</si>
  <si>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Окружающая среда</t>
    </r>
    <r>
      <rPr>
        <sz val="11"/>
        <rFont val="Calibri"/>
        <family val="2"/>
        <charset val="204"/>
      </rPr>
      <t>»</t>
    </r>
  </si>
  <si>
    <t>05 3 01 00000</t>
  </si>
  <si>
    <t>Основное мероприятие «Обеспечение безопасной экологической среды»</t>
  </si>
  <si>
    <t>05 3 01 2Д100</t>
  </si>
  <si>
    <t>Проведение мероприятий по сохранению биологического разнообразия живой природы</t>
  </si>
  <si>
    <t>05 3 02 00000</t>
  </si>
  <si>
    <t>Основное мероприятие «Повышение уровня экологической культуры населения»</t>
  </si>
  <si>
    <t>05 3 02 2Д120</t>
  </si>
  <si>
    <t>Проведение районного конкурса творческих работ «Краски земли Суксунской»</t>
  </si>
  <si>
    <t>05 3 02 2Д130</t>
  </si>
  <si>
    <t>Проведение районного смотра-конкурса образовательных учреждений на лучшую организацию экологического воспитания и природоохранную деятельность учащихся</t>
  </si>
  <si>
    <t>05 3 02 2Д150</t>
  </si>
  <si>
    <t>Проведение конкурса детских экологических проектов в рамках летней оздоровительной кампании</t>
  </si>
  <si>
    <t>05 4 00 00000</t>
  </si>
  <si>
    <t>Подпрограмма «Обеспечение реализации муниципальной Программы»</t>
  </si>
  <si>
    <t>05 4 01 00000</t>
  </si>
  <si>
    <r>
      <t xml:space="preserve">Основное мероприятие </t>
    </r>
    <r>
      <rPr>
        <sz val="11"/>
        <color indexed="8"/>
        <rFont val="Calibri"/>
        <family val="2"/>
        <charset val="204"/>
      </rPr>
      <t>«</t>
    </r>
    <r>
      <rPr>
        <sz val="11"/>
        <color indexed="8"/>
        <rFont val="Times New Roman"/>
        <family val="1"/>
        <charset val="204"/>
      </rPr>
      <t>Обеспечение эффективной деятельности органов местного самоуправления в сфере территориального развития, градостроительства и инфраструктуры</t>
    </r>
    <r>
      <rPr>
        <sz val="11"/>
        <color indexed="8"/>
        <rFont val="Calibri"/>
        <family val="2"/>
        <charset val="204"/>
      </rPr>
      <t>»</t>
    </r>
  </si>
  <si>
    <t>05 4 01 00050</t>
  </si>
  <si>
    <t xml:space="preserve">Обеспечение выполнения функций органами местного самоуправления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</si>
  <si>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</si>
  <si>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</si>
  <si>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06 0 00 00000</t>
  </si>
  <si>
    <t xml:space="preserve">Муниципальная программа «Развитие образования» </t>
  </si>
  <si>
    <t>06 1 00 00000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</si>
  <si>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Развитие системы дошкольного образования Суксунского муниципального района</t>
    </r>
    <r>
      <rPr>
        <sz val="11"/>
        <rFont val="Calibri"/>
        <family val="2"/>
        <charset val="204"/>
      </rPr>
      <t>»</t>
    </r>
  </si>
  <si>
    <t>06 1 01 00000</t>
  </si>
  <si>
    <r>
      <t xml:space="preserve">Основное мероприятие «Предоставление муниципальной услуги                 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Реализация образовательных программ дошкольного образования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</si>
  <si>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06 1 01 00110</t>
  </si>
  <si>
    <t>06 1 02 00000</t>
  </si>
  <si>
    <r>
      <t>Основное мероприятие «Мероприятия, обеспечивающие функционирование и содержание образовательных учреждений дошкольного образования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</si>
  <si>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1 02 2Е040</t>
  </si>
  <si>
    <t>Приведение в нормативное состояние</t>
  </si>
  <si>
    <t>06 1 03 00000</t>
  </si>
  <si>
    <r>
      <t>Основное мероприятие «Обеспечение государственных гарантий реализации прав на получение общедоступного и бесплатного дошкольного образования в  дошкольных образовательных организациях</t>
    </r>
    <r>
      <rPr>
        <sz val="11"/>
        <rFont val="Calibri"/>
        <family val="2"/>
        <charset val="204"/>
      </rPr>
      <t>»</t>
    </r>
  </si>
  <si>
    <t>06 1 03 2Н030</t>
  </si>
  <si>
    <t>Обеспечение государственных гарантий реализации прав на получение общедоступного и бесплатного дошкольного образования в  дошкольных образовательных организациях</t>
  </si>
  <si>
    <t>06 1 04 00000</t>
  </si>
  <si>
    <r>
      <t xml:space="preserve">Основное мероприятие «Обеспечение воспитания и обучения детей – инвалидов в дошкольных образовательных организациях и на дому </t>
    </r>
    <r>
      <rPr>
        <sz val="11"/>
        <rFont val="Calibri"/>
        <family val="2"/>
        <charset val="204"/>
      </rPr>
      <t>»</t>
    </r>
  </si>
  <si>
    <t>06 1 04 2Н020</t>
  </si>
  <si>
    <t>Обеспечение воспитания и обучения детей-инвалидов в дошкольных образовательных организациях и на дому</t>
  </si>
  <si>
    <t>06 1 05 00000</t>
  </si>
  <si>
    <r>
      <t>Основное мероприятие «Обеспечение компенсации части родительской платы за содержание ребёнка в  образовательных учреждениях, реализующих образовательную программу дошкольного образования</t>
    </r>
    <r>
      <rPr>
        <sz val="11"/>
        <rFont val="Calibri"/>
        <family val="2"/>
        <charset val="204"/>
      </rPr>
      <t>»</t>
    </r>
  </si>
  <si>
    <t>06 1 05 70280</t>
  </si>
  <si>
    <t xml:space="preserve">Предоставление выплаты компенсации части  родительской  платы за присмотр и уход за ребенком в образовательных организациях, реализующих образовательную программу дошкольного образования </t>
  </si>
  <si>
    <t>06 1 06 00000</t>
  </si>
  <si>
    <r>
      <t>Основное мероприятие «Обеспечение социальных гарантий и льгот педагогическим работникам образовательных организаций дошкольного образования</t>
    </r>
    <r>
      <rPr>
        <sz val="11"/>
        <rFont val="Calibri"/>
        <family val="2"/>
        <charset val="204"/>
      </rPr>
      <t>»</t>
    </r>
  </si>
  <si>
    <t>06 1 06 2Н230</t>
  </si>
  <si>
    <t>Предоставление мер социальной поддержки педагогическим работникам образовательных организаций</t>
  </si>
  <si>
    <t>06 2 00 00000</t>
  </si>
  <si>
    <t xml:space="preserve">Подпрограмма «Развитие системы начального общего, основного общего, среднего общего образования Суксунского муниципального района» </t>
  </si>
  <si>
    <t>06 2 01 00000</t>
  </si>
  <si>
    <r>
      <t xml:space="preserve">Основное мероприятие «Предоставление муниципальной услуги                         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</si>
  <si>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06 2 01 00110</t>
  </si>
  <si>
    <t>06 2 02 00000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</si>
  <si>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Обеспечение функционирования и содержания общеобразовательных учреждений</t>
    </r>
    <r>
      <rPr>
        <sz val="11"/>
        <rFont val="Calibri"/>
        <family val="2"/>
        <charset val="204"/>
      </rPr>
      <t>»</t>
    </r>
  </si>
  <si>
    <t>06 2 02 2Е070</t>
  </si>
  <si>
    <t>Подготовка общеобразовательных учреждений к отопительному периоду</t>
  </si>
  <si>
    <t>06 2 02 2Е080</t>
  </si>
  <si>
    <t>Приведение образовательных учреждений в нормативное состояние</t>
  </si>
  <si>
    <t>06 2 03 00000</t>
  </si>
  <si>
    <r>
      <t>Основное мероприятие «Предоставление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  </r>
    <r>
      <rPr>
        <sz val="11"/>
        <rFont val="Calibri"/>
        <family val="2"/>
        <charset val="204"/>
      </rPr>
      <t>»</t>
    </r>
  </si>
  <si>
    <t>06 2 03 2Н070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</si>
  <si>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</si>
  <si>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06 2 04 00000</t>
  </si>
  <si>
    <r>
      <t>Основное мероприятие «Выплата вознаграждения за выполнение функций классного руководителя педагогическим работникам образовательных организаций</t>
    </r>
    <r>
      <rPr>
        <sz val="11"/>
        <rFont val="Calibri"/>
        <family val="2"/>
        <charset val="204"/>
      </rPr>
      <t>»</t>
    </r>
  </si>
  <si>
    <t>06 2 04 2Н080</t>
  </si>
  <si>
    <t>Выплата вознаграждения за выполнение функций классного руководителя педагогическим работникам образовательных организаций</t>
  </si>
  <si>
    <t>06 2 05 00000</t>
  </si>
  <si>
    <r>
      <t>Основное мероприятие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  </r>
    <r>
      <rPr>
        <sz val="11"/>
        <rFont val="Calibri"/>
        <family val="2"/>
        <charset val="204"/>
      </rPr>
      <t>»</t>
    </r>
  </si>
  <si>
    <t>06 2 05 2Н090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</si>
  <si>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</si>
  <si>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06 2 06 00000</t>
  </si>
  <si>
    <r>
      <t>Основное мероприятие «Предоставление мер социальной поддержки педагогическим работникам образовательных организаций</t>
    </r>
    <r>
      <rPr>
        <sz val="11"/>
        <rFont val="Calibri"/>
        <family val="2"/>
        <charset val="204"/>
      </rPr>
      <t>»</t>
    </r>
  </si>
  <si>
    <t>06 2 06 2Н230</t>
  </si>
  <si>
    <t>06 2 07 00000</t>
  </si>
  <si>
    <r>
      <t>Основное мероприятие «Предоставление мер социальной поддержки учащимся из многодетных малоимущих семей и малоимущих семей</t>
    </r>
    <r>
      <rPr>
        <sz val="11"/>
        <rFont val="Calibri"/>
        <family val="2"/>
        <charset val="204"/>
      </rPr>
      <t>»</t>
    </r>
  </si>
  <si>
    <t>06 2 07 2Е020</t>
  </si>
  <si>
    <t>Предоставление мер социальной поддержки учащимся из многодетных малоимущих семей</t>
  </si>
  <si>
    <t>06 2 07 2Е030</t>
  </si>
  <si>
    <t>Предоставление мер социальной поддержки учащимся из малоимущих семей</t>
  </si>
  <si>
    <t>06 3 00 00000</t>
  </si>
  <si>
    <t xml:space="preserve">Подпрограмма «Развитие системы дополнительного образования, развитие одаренных детей Суксунского муниципального района» </t>
  </si>
  <si>
    <t>06 3 01 00000</t>
  </si>
  <si>
    <r>
      <t xml:space="preserve">Основное мероприятие «Предоставление муниципальной услуги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Реализация дополнительных общеразвивающих программ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</si>
  <si>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06 3 01 00110</t>
  </si>
  <si>
    <t>06 4 00 00000</t>
  </si>
  <si>
    <t xml:space="preserve">Подпрограмма «Кадры системы образования Суксунского муниципального района»  </t>
  </si>
  <si>
    <t>06 4 01 00000</t>
  </si>
  <si>
    <r>
      <t>Основное мероприятие «Обеспечение организации и проведение районных мероприятий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</si>
  <si>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4 01 2Е090</t>
  </si>
  <si>
    <t xml:space="preserve">Обеспечение организации и проведение районных мероприятий </t>
  </si>
  <si>
    <t>06 4 02 00000</t>
  </si>
  <si>
    <r>
      <t>Основное мероприятие «Закрепление педагогического кадрового потенциала в территории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</si>
  <si>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4 02 2Е110</t>
  </si>
  <si>
    <t>Закрепление педагогического кадрового потенциала в территории</t>
  </si>
  <si>
    <t>06 5 00 00000</t>
  </si>
  <si>
    <r>
      <t>Подпрограмма «Обеспечение реализации Программы и прочие мероприятия в области образования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</si>
  <si>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06 5 01 00000</t>
  </si>
  <si>
    <r>
      <t>Основное мероприятие «Обеспечение выполнения полномочий в сфере образования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</si>
  <si>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06 5 01 00050</t>
  </si>
  <si>
    <t>Обеспечение выполнения функций органами местного самоуправления</t>
  </si>
  <si>
    <t>06 5 01 00110</t>
  </si>
  <si>
    <t>06 5 03 00000</t>
  </si>
  <si>
    <t>06 5 03 2Н230</t>
  </si>
  <si>
    <t>06 5 04 00000</t>
  </si>
  <si>
    <r>
      <t>Основное мероприятие «Предоставление мер социальной поддержки педагогическим работникам образовательных  государственных и муниципальных 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  </r>
    <r>
      <rPr>
        <sz val="11"/>
        <rFont val="Calibri"/>
        <family val="2"/>
        <charset val="204"/>
      </rPr>
      <t>»</t>
    </r>
  </si>
  <si>
    <t>06 5 04 2С010</t>
  </si>
  <si>
    <t>Предоставление мер социальной поддержки педагогическим работникам образовательных  государственных и муниципальных 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</si>
  <si>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06 5 05 00000</t>
  </si>
  <si>
    <r>
      <t>Основное мероприятие «Предоставление выплаты компенсации части  родительской  платы за присмотр и уход за ребенком в образовательных организациях, реализующих образовательную программу дошкольного образования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</si>
  <si>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06 5 05 70280</t>
  </si>
  <si>
    <t>07 0 00 00000</t>
  </si>
  <si>
    <r>
      <t xml:space="preserve">Муниципальная 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Управление муниципальными финансами и муниципальным долгом Суксунского муниципального района</t>
    </r>
    <r>
      <rPr>
        <sz val="11"/>
        <rFont val="Calibri"/>
        <family val="2"/>
        <charset val="204"/>
      </rPr>
      <t>»</t>
    </r>
  </si>
  <si>
    <t>07 1 00 00000</t>
  </si>
  <si>
    <t>Подпрограмма «Организация и совершенствование бюджетного процесса»</t>
  </si>
  <si>
    <t>07 1 01 00000</t>
  </si>
  <si>
    <t xml:space="preserve">Основное мероприятие «Финансовое обеспечение непредвиденных и чрезвычайных ситуаций за счет резервного фонда Администрации Суксунского муниципального района»
</t>
  </si>
  <si>
    <t>07 1 01 2И010</t>
  </si>
  <si>
    <t xml:space="preserve">Резервный фонд Администрации муниципального района </t>
  </si>
  <si>
    <t>07 2 00 00000</t>
  </si>
  <si>
    <t xml:space="preserve">Подпрограмма «Повышение финансовой устойчивости местных бюджетов» </t>
  </si>
  <si>
    <t>07 2 01 00000</t>
  </si>
  <si>
    <t>Основное мероприятие «Выравнивание бюджетной обеспеченности»</t>
  </si>
  <si>
    <t>07 2 01 2И020</t>
  </si>
  <si>
    <t>Выравнивание бюджетной обеспеченности поселений из районного фонда финансовой поддержки поселений</t>
  </si>
  <si>
    <t>500</t>
  </si>
  <si>
    <t xml:space="preserve">Межбюджетные трансферты </t>
  </si>
  <si>
    <t>07 5 00 00000</t>
  </si>
  <si>
    <t>Подпрограмма «Обеспечение реализации Программы»</t>
  </si>
  <si>
    <t>07 5 01 00000</t>
  </si>
  <si>
    <r>
      <t>Основное мероприятие «Обеспечение выполнения функций органами местного самоуправления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</si>
  <si>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07 5 01 00050</t>
  </si>
  <si>
    <t>07 5 01 2И030</t>
  </si>
  <si>
    <t>Осуществление кассового обслуживания бюджетов поселений</t>
  </si>
  <si>
    <t>08 0 00 00000</t>
  </si>
  <si>
    <t>Муниципальная программа «Территориальное развитие и муниципальная политика»</t>
  </si>
  <si>
    <t>08 2 00 00000</t>
  </si>
  <si>
    <t xml:space="preserve">Подпрограмма «Муниципальная поддержка социально-ориентированных некоммерческих организаций» </t>
  </si>
  <si>
    <t>08 2 01 00000</t>
  </si>
  <si>
    <r>
      <t>Основное мероприятие «Оказание содействия общественным объединениям</t>
    </r>
    <r>
      <rPr>
        <sz val="11"/>
        <rFont val="Calibri"/>
        <family val="2"/>
        <charset val="204"/>
      </rPr>
      <t>»</t>
    </r>
  </si>
  <si>
    <t>08 2 01 2К060</t>
  </si>
  <si>
    <t>Поддержка деятельности и содействие районному Совету ветеранов</t>
  </si>
  <si>
    <t>08 2 01 2К070</t>
  </si>
  <si>
    <t>Организация подписки общественным объединениям</t>
  </si>
  <si>
    <t>08 2 01 2К080</t>
  </si>
  <si>
    <t>Содействие районному Обществу инвалидов в проведении конкурсов, семинаров, мероприятий различного уровня, в том числе участие в мероприятиях различного уровня</t>
  </si>
  <si>
    <t>08 2 01 2К090</t>
  </si>
  <si>
    <t>Содействие Союзу участников боевых действий и их семей в проведении конкурсов, семинаров, мероприятий различного уровня, в том числе участие в мероприятиях различного уровня</t>
  </si>
  <si>
    <t>08 2 01 2К100</t>
  </si>
  <si>
    <t>Поддержка деятельности районного хора ветеранов</t>
  </si>
  <si>
    <t>08 2 02 00000</t>
  </si>
  <si>
    <r>
      <t>Основное мероприятие «Проведение мероприятий патриотической направленности</t>
    </r>
    <r>
      <rPr>
        <sz val="11"/>
        <rFont val="Calibri"/>
        <family val="2"/>
        <charset val="204"/>
      </rPr>
      <t>»</t>
    </r>
  </si>
  <si>
    <t>08 2 02 2К110</t>
  </si>
  <si>
    <t>Проведение мероприятий патриотической направленности, чествование Почетных граждан Суксунского района</t>
  </si>
  <si>
    <t>08 2 03 00000</t>
  </si>
  <si>
    <r>
      <t>Основное мероприятие «Поддержание жизненной активности людей старшего возраста</t>
    </r>
    <r>
      <rPr>
        <sz val="11"/>
        <rFont val="Calibri"/>
        <family val="2"/>
        <charset val="204"/>
      </rPr>
      <t>»</t>
    </r>
  </si>
  <si>
    <t>08 2 03 2К130</t>
  </si>
  <si>
    <r>
      <t xml:space="preserve">Проведение конкурса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Ветеранское подворье</t>
    </r>
    <r>
      <rPr>
        <sz val="11"/>
        <rFont val="Calibri"/>
        <family val="2"/>
        <charset val="204"/>
      </rPr>
      <t>»</t>
    </r>
  </si>
  <si>
    <t>08 2 03 2К140</t>
  </si>
  <si>
    <t>Проведение мероприятий, посвященных международному Дню пожилых людей</t>
  </si>
  <si>
    <t>08 2 03 2К150</t>
  </si>
  <si>
    <t xml:space="preserve">Проведение мероприятий по чествованию именинников </t>
  </si>
  <si>
    <t>08 2 03 2К160</t>
  </si>
  <si>
    <t>Проведение мероприятий для граждан, принимавших участие в ликвидации аварии на Чернобыльской АЭС</t>
  </si>
  <si>
    <t>08 2 03 2К170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</si>
  <si>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</si>
  <si>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09 0 00 00000</t>
  </si>
  <si>
    <t>Муниципальная программа «Управление имуществом и земельными ресурсами Суксунского муниципального района»</t>
  </si>
  <si>
    <t>09 1 00 00000</t>
  </si>
  <si>
    <t xml:space="preserve">Подпрограмма «Управление муниципальной собственностью Суксунского муниципального района» </t>
  </si>
  <si>
    <t>09 1 01 00000</t>
  </si>
  <si>
    <r>
      <t>Основное мероприятие «Эффективный учет муниципального имущества</t>
    </r>
    <r>
      <rPr>
        <sz val="11"/>
        <rFont val="Calibri"/>
        <family val="2"/>
        <charset val="204"/>
      </rPr>
      <t>»</t>
    </r>
  </si>
  <si>
    <t>09 1 01 2Л010</t>
  </si>
  <si>
    <t>Проведение технической инвентаризации объектов недвижимого имущества</t>
  </si>
  <si>
    <t>09 1 01 2Л040</t>
  </si>
  <si>
    <t>Претензионно-исковая работа с должниками</t>
  </si>
  <si>
    <t>09 1 01 2Л160</t>
  </si>
  <si>
    <t>Совершенствование системы учета объектов муниципальной собственности</t>
  </si>
  <si>
    <t>09 1 02 00000</t>
  </si>
  <si>
    <r>
      <t>Основное мероприятие «Эффективное управление муниципальным имуществом</t>
    </r>
    <r>
      <rPr>
        <sz val="11"/>
        <rFont val="Calibri"/>
        <family val="2"/>
        <charset val="204"/>
      </rPr>
      <t>»</t>
    </r>
  </si>
  <si>
    <t>09 1 02 2Л050</t>
  </si>
  <si>
    <t>Проведение независимой оценки рыночной стоимости объектов муниципальной собственности</t>
  </si>
  <si>
    <t>09 1 02 2Л060</t>
  </si>
  <si>
    <t>Информирование о торгах по объектам муниципальной собственности</t>
  </si>
  <si>
    <t>09 1 02 2Л180</t>
  </si>
  <si>
    <t>Проведение аудиторских проверок и (или) анализа финансово-хозяйственной деятельности муниципальных унитарных предприятий независимым аудитором</t>
  </si>
  <si>
    <t>09 1 03 00000</t>
  </si>
  <si>
    <r>
      <t>Основное мероприятие «Обеспечение надлежащего использования и содержания муниципального имущества</t>
    </r>
    <r>
      <rPr>
        <sz val="11"/>
        <rFont val="Calibri"/>
        <family val="2"/>
        <charset val="204"/>
      </rPr>
      <t>»</t>
    </r>
  </si>
  <si>
    <t>09 1 03 2Л070</t>
  </si>
  <si>
    <t>Обеспечение содержания и обслуживания нежилого муниципального фонда объектов имущества, входящих в муниципальную казну</t>
  </si>
  <si>
    <t>09 1 03 2Л080</t>
  </si>
  <si>
    <t>Осуществление взносов на капитальный ремонт жилого муниципального фонда, входящего в муниципальную казну</t>
  </si>
  <si>
    <t>09 2 00 00000</t>
  </si>
  <si>
    <t xml:space="preserve">Подпрограмма «Управление земельными ресурсами Суксунского муниципального района» </t>
  </si>
  <si>
    <t>09 2 01 00000</t>
  </si>
  <si>
    <r>
      <t>Основное мероприятие «Эффективное управление земельными ресурсами</t>
    </r>
    <r>
      <rPr>
        <sz val="11"/>
        <rFont val="Calibri"/>
        <family val="2"/>
        <charset val="204"/>
      </rPr>
      <t>»</t>
    </r>
  </si>
  <si>
    <t>09 2 01 2Л090</t>
  </si>
  <si>
    <t xml:space="preserve">Информирование населения посредством СМИ о распоряжении земельными участками </t>
  </si>
  <si>
    <t>09 2 02 00000</t>
  </si>
  <si>
    <r>
      <t>Основное мероприятие «Эффективное распоряжение земельными ресурсами</t>
    </r>
    <r>
      <rPr>
        <sz val="11"/>
        <rFont val="Calibri"/>
        <family val="2"/>
        <charset val="204"/>
      </rPr>
      <t>»</t>
    </r>
  </si>
  <si>
    <t>09 2 02 2Л100</t>
  </si>
  <si>
    <t>Проведение работ по формированию и постановке на учет в государственном кадастре недвижимости земельных участков под объектами муниципальной собственности</t>
  </si>
  <si>
    <t>09 2 02 2Л150</t>
  </si>
  <si>
    <t>Проведение комплексных кадастровых работ</t>
  </si>
  <si>
    <t>09 2 02 2Л170</t>
  </si>
  <si>
    <t>Формирование земельных участков для предоставления многодетным на территориях сельских поселений</t>
  </si>
  <si>
    <t>10 0 00 00000</t>
  </si>
  <si>
    <t>Муниципальная программа «Обеспечение безопасности жизнедеятельности жителей Суксунского района»</t>
  </si>
  <si>
    <t>10 1 00 00000</t>
  </si>
  <si>
    <t>Подпрограмма «Безопасность дорожного движения»</t>
  </si>
  <si>
    <t>10 1 01 00000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</si>
  <si>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Совершенствование процесса обучения детей Правилам дорожного движения</t>
    </r>
    <r>
      <rPr>
        <sz val="11"/>
        <rFont val="Calibri"/>
        <family val="2"/>
        <charset val="204"/>
      </rPr>
      <t>»</t>
    </r>
  </si>
  <si>
    <t>10 1 01 2М010</t>
  </si>
  <si>
    <t xml:space="preserve">Проведение ежегодных конкурсов среди образовательных учреждений на лучшую организацию работы по профилактике БДД </t>
  </si>
  <si>
    <t>90 0 00 00000</t>
  </si>
  <si>
    <t>Непрограммные мероприятия</t>
  </si>
  <si>
    <t>91 0 00 00000</t>
  </si>
  <si>
    <t xml:space="preserve">Обеспечение деятельности органов местного самоуправления </t>
  </si>
  <si>
    <t>91 0 00 00010</t>
  </si>
  <si>
    <t xml:space="preserve">Глава  муниципального района </t>
  </si>
  <si>
    <t>91 0 00 00020</t>
  </si>
  <si>
    <t xml:space="preserve">Глава администрации  муниципального района </t>
  </si>
  <si>
    <t>91 0 00 00030</t>
  </si>
  <si>
    <t xml:space="preserve">Руководитель контрольно-счетного органа муниципального образования </t>
  </si>
  <si>
    <t>91 0 00 00040</t>
  </si>
  <si>
    <t xml:space="preserve">Депутаты Земского собрания муниципального района </t>
  </si>
  <si>
    <t>91 0 00 00050</t>
  </si>
  <si>
    <t>91 0 00 00060</t>
  </si>
  <si>
    <t>Участие в Совете муниципальных образований Пермского края</t>
  </si>
  <si>
    <t>91 0 00 00070</t>
  </si>
  <si>
    <t>Осуществление контроля за исполнением бюджетов поселений</t>
  </si>
  <si>
    <t>91 0 00 2С080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</si>
  <si>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</si>
  <si>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 0 00 2Е110</t>
  </si>
  <si>
    <t>Образование комиссий  по  делам несовершеннолетних  и  защите их прав и организация их деятельности</t>
  </si>
  <si>
    <t>91 0 00 2К080</t>
  </si>
  <si>
    <t>Обеспечение хранения,  комплектования,  учета и использования архивных документов государственной части документов архивного фонда Пермского края</t>
  </si>
  <si>
    <t>91 0 00 2П160</t>
  </si>
  <si>
    <t>Составление протоколов об административных правонарушениях</t>
  </si>
  <si>
    <t>91 0 00 2П180</t>
  </si>
  <si>
    <t>Осуществление полномочий по созданию и организации деятельности административных комиссий</t>
  </si>
  <si>
    <t>91 0 00 2Т110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</si>
  <si>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</si>
  <si>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 0 00 2У150</t>
  </si>
  <si>
    <t>Администрирование отдельных государственных полномочий по поддержке сельскохозяйственного производства</t>
  </si>
  <si>
    <t>91 0 00 59300</t>
  </si>
  <si>
    <t>Государственная регистрация актов гражданского состояния</t>
  </si>
  <si>
    <t>92 0 00 00000</t>
  </si>
  <si>
    <t xml:space="preserve">Мероприятия, осуществляемые в рамках непрограммных направлений расходов </t>
  </si>
  <si>
    <t>92 0 00 2Е290</t>
  </si>
  <si>
    <t>Мероприятия по организации оздоровления и отдыха детей</t>
  </si>
  <si>
    <t>92 0 00 2Я010</t>
  </si>
  <si>
    <t xml:space="preserve">Информирование населения </t>
  </si>
  <si>
    <t>92 0 00 2Я020</t>
  </si>
  <si>
    <t xml:space="preserve">Организация отдыха детей </t>
  </si>
  <si>
    <t>92 0 00 2Я040</t>
  </si>
  <si>
    <t xml:space="preserve">Проведение выборов в представительные органы муниципального образования </t>
  </si>
  <si>
    <t>800</t>
  </si>
  <si>
    <t>92 0 00 2Я050</t>
  </si>
  <si>
    <t>Разработка Стратегии социально-экономического развития муниципального района</t>
  </si>
  <si>
    <t>Предоставление субсидий органам местного самоуправления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</si>
  <si>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92 0 00 51340</t>
  </si>
  <si>
    <t>Обеспечение жильем отдельных категорий граждан, установленных Федеральным законом от 12 января 1995 г. № 5-ФЗ "О ветеранах", в соответствии с Указом Президента Российской Федерации от 7 мая 2008 г. № 714 "Об обеспечении жильем ветеранов Великой Отечественной войны 1941 - 1945 годов"</t>
  </si>
  <si>
    <t>92 0 00 51350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</si>
  <si>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</si>
  <si>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92 0 00 70010</t>
  </si>
  <si>
    <t>Пенсии за выслугу лет лицам, замещающим муниципальные должности муниципального образования, муниципальным служащим</t>
  </si>
  <si>
    <t>Всего расходов</t>
  </si>
  <si>
    <t>Ведомственная структура расходов бюджета муниципального района на 2017 год, тыс.рублей</t>
  </si>
  <si>
    <t>Вед</t>
  </si>
  <si>
    <t>РЗ,ПР</t>
  </si>
  <si>
    <t>Сумма</t>
  </si>
  <si>
    <t xml:space="preserve">Земское собрание Суксунского муниципального района </t>
  </si>
  <si>
    <t>`0100</t>
  </si>
  <si>
    <t>Общегосударственные вопросы</t>
  </si>
  <si>
    <t>`0102</t>
  </si>
  <si>
    <t>Функционирование высшего должностного лица субъекта Российской Федерации и муниципального образования</t>
  </si>
  <si>
    <t>`0103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</si>
  <si>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</si>
  <si>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`0113</t>
  </si>
  <si>
    <t>Другие общегосударственные вопросы</t>
  </si>
  <si>
    <t>Управление территориального развития, градостроительства и инфраструктуры Администрации Суксунского муниципального района</t>
  </si>
  <si>
    <t>`0104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</si>
  <si>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</si>
  <si>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`0400</t>
  </si>
  <si>
    <t>Национальная экономика</t>
  </si>
  <si>
    <t>`0401</t>
  </si>
  <si>
    <t>Общеэкономические вопросы</t>
  </si>
  <si>
    <t>`0409</t>
  </si>
  <si>
    <t>Дорожное хозяйство (дорожные фонды)</t>
  </si>
  <si>
    <t>`0500</t>
  </si>
  <si>
    <t>Жилищно-коммунальное хозяйство</t>
  </si>
  <si>
    <t>`0502</t>
  </si>
  <si>
    <t>Коммунальное  хозяйство</t>
  </si>
  <si>
    <t>`0503</t>
  </si>
  <si>
    <t>`0600</t>
  </si>
  <si>
    <t>Охрана окружающей среды</t>
  </si>
  <si>
    <t>`0603</t>
  </si>
  <si>
    <t>Охрана объектов растительного и животного мира и среды их обитания</t>
  </si>
  <si>
    <t>`0700</t>
  </si>
  <si>
    <t>Образование</t>
  </si>
  <si>
    <t>`0701</t>
  </si>
  <si>
    <t>Дошкольное образование</t>
  </si>
  <si>
    <r>
      <t xml:space="preserve">Инвестиционный проект Суксунского муниципального района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Строительство детского сада в с. Брехово Суксунского района Пермского края</t>
    </r>
    <r>
      <rPr>
        <sz val="11"/>
        <rFont val="Calibri"/>
        <family val="2"/>
        <charset val="204"/>
      </rPr>
      <t>»</t>
    </r>
  </si>
  <si>
    <t>Социальная политика</t>
  </si>
  <si>
    <t>Социальное обеспечение населения</t>
  </si>
  <si>
    <t>Управление муниципальными учреждениями Администрации Суксунского  муниципального района</t>
  </si>
  <si>
    <t>Поддержка деятельности национальных творческих коллективов, участие творческих национальных коллективов мероприятиях, в фестивалях, конкурсах различного уровня</t>
  </si>
  <si>
    <r>
      <t>Основное мероприятие «Обеспечение воспитания и обучения детей – инвалидов в дошкольных образовательных организациях и на дому</t>
    </r>
    <r>
      <rPr>
        <sz val="11"/>
        <rFont val="Calibri"/>
        <family val="2"/>
        <charset val="204"/>
      </rPr>
      <t>»</t>
    </r>
  </si>
  <si>
    <t>Предоставление мер социальной поддержки педагогическим работникам  образовательных организаций</t>
  </si>
  <si>
    <t>`0702</t>
  </si>
  <si>
    <t>Общее образование</t>
  </si>
  <si>
    <r>
      <t xml:space="preserve">Основное мероприятие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Обеспечение функционирования и содержания общеобразовательных учреждений</t>
    </r>
    <r>
      <rPr>
        <sz val="11"/>
        <rFont val="Calibri"/>
        <family val="2"/>
        <charset val="204"/>
      </rPr>
      <t>»</t>
    </r>
  </si>
  <si>
    <r>
      <t xml:space="preserve">Основное мероприятие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Совершенствование процесса обучения детей Правилам дорожного движения</t>
    </r>
    <r>
      <rPr>
        <sz val="11"/>
        <rFont val="Calibri"/>
        <family val="2"/>
        <charset val="204"/>
      </rPr>
      <t>»</t>
    </r>
  </si>
  <si>
    <t>`0703</t>
  </si>
  <si>
    <t>Дополнительное образование детей</t>
  </si>
  <si>
    <t>`0707</t>
  </si>
  <si>
    <t xml:space="preserve">Молодежная политика </t>
  </si>
  <si>
    <t>`0709</t>
  </si>
  <si>
    <t>Другие вопросы в области образования</t>
  </si>
  <si>
    <t>`0800</t>
  </si>
  <si>
    <t xml:space="preserve">Культура, кинематография </t>
  </si>
  <si>
    <t>`0801</t>
  </si>
  <si>
    <t>Культура</t>
  </si>
  <si>
    <r>
      <t>Основное мероприятие «Обеспечение воспитания и обучения детей – инвалидов в дошкольных образовательных организациях и на дому (для непосещающих дошкольные учреждения)</t>
    </r>
    <r>
      <rPr>
        <sz val="11"/>
        <rFont val="Calibri"/>
        <family val="2"/>
        <charset val="204"/>
      </rPr>
      <t>»</t>
    </r>
  </si>
  <si>
    <t xml:space="preserve">Подпрограмма «Развитие системы начального общего, основного общего, среднего общего, среднего общего образования Суксунского муниципального района» </t>
  </si>
  <si>
    <t>Охрана семьи и детства</t>
  </si>
  <si>
    <r>
      <t>Основное мероприятие «Обеспечение компенсации части родительской платы за содержание ребёнка в образовательных учреждениях, реализующих образовательную программу дошкольного образования</t>
    </r>
    <r>
      <rPr>
        <sz val="11"/>
        <rFont val="Calibri"/>
        <family val="2"/>
        <charset val="204"/>
      </rPr>
      <t>»</t>
    </r>
  </si>
  <si>
    <t>Физическая культура и спорт</t>
  </si>
  <si>
    <t xml:space="preserve">Физическая культура </t>
  </si>
  <si>
    <r>
      <t xml:space="preserve">Основное мероприятие                  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 xml:space="preserve">Обеспечение муниципальной услуги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Оказание услуг физкультурно-спортивной направленности</t>
    </r>
    <r>
      <rPr>
        <sz val="11"/>
        <rFont val="Calibri"/>
        <family val="2"/>
        <charset val="204"/>
      </rPr>
      <t>»</t>
    </r>
  </si>
  <si>
    <t xml:space="preserve">Администрация Суксунского муниципального района </t>
  </si>
  <si>
    <t>`0107</t>
  </si>
  <si>
    <t>Обеспечение проведения выборов и референдумов</t>
  </si>
  <si>
    <t>`0405</t>
  </si>
  <si>
    <t>Сельское хозяйство и рыболовство</t>
  </si>
  <si>
    <r>
      <t xml:space="preserve">Муниципальная программа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Экономическое развитие</t>
    </r>
    <r>
      <rPr>
        <sz val="11"/>
        <rFont val="Calibri"/>
        <family val="2"/>
        <charset val="204"/>
      </rPr>
      <t>»</t>
    </r>
  </si>
  <si>
    <t>`0412</t>
  </si>
  <si>
    <t>Другие вопросы в области национальной экономики</t>
  </si>
  <si>
    <t>Пенсионное обеспечение</t>
  </si>
  <si>
    <t>Ревизионная комиссия Суксунского муниципального района</t>
  </si>
  <si>
    <t>`0106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</si>
  <si>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</si>
  <si>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Финансовое управление Администрации Суксунского муниципального района </t>
  </si>
  <si>
    <r>
      <t xml:space="preserve">Муниципальная программа  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Управление муниципальными финансами и муниципальным долгом Суксунского муниципального района</t>
    </r>
    <r>
      <rPr>
        <sz val="11"/>
        <rFont val="Calibri"/>
        <family val="2"/>
        <charset val="204"/>
      </rPr>
      <t>»</t>
    </r>
  </si>
  <si>
    <t>`0111</t>
  </si>
  <si>
    <t>Резервные фонды</t>
  </si>
  <si>
    <t>`0408</t>
  </si>
  <si>
    <t>Транспорт</t>
  </si>
  <si>
    <t>Осуществлению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</si>
  <si>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</si>
  <si>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Российcкой Федерации и муниципальных образований</t>
  </si>
  <si>
    <r>
      <t xml:space="preserve">Муниципальная программа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Управление муниципальными финансами и муниципальным долгом Суксунского муниципального района</t>
    </r>
    <r>
      <rPr>
        <sz val="11"/>
        <rFont val="Calibri"/>
        <family val="2"/>
        <charset val="204"/>
      </rPr>
      <t>»</t>
    </r>
  </si>
  <si>
    <t xml:space="preserve">ИТОГО </t>
  </si>
  <si>
    <t>»</t>
  </si>
  <si>
    <t xml:space="preserve">к Решению Земского собрания </t>
  </si>
  <si>
    <t>Суксунского муниципального района</t>
  </si>
  <si>
    <t>Проектирование, строительство (реконструкция), капитальный ремонт и ремонт автомобильных дорог общего пользования местного значения</t>
  </si>
  <si>
    <t>05 2 04 00000</t>
  </si>
  <si>
    <t>Основное мероприятие «Повышение эксплуатационной надежности гидротехнических сооружений»</t>
  </si>
  <si>
    <t>05 2 04 2Д070</t>
  </si>
  <si>
    <t>Капитальный ремонт гидротехнических сооружений пруда на р. Тис в селе Тис Суксунского района Пермского края</t>
  </si>
  <si>
    <t>91 0 00 2P040</t>
  </si>
  <si>
    <t>Оценка деятельности глав муниципальных районов (городских округов) Пермского края (проведение конкурса муниципальных районов и городских округов Пермского края по достижению наиболее результативных значений показателей управленческой деятельности)</t>
  </si>
  <si>
    <t>02 1 02 00000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</si>
  <si>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Совершенствование спортивной инфраструктуры и материально-технической базы для занятий физической культурой и массовым спортом</t>
    </r>
    <r>
      <rPr>
        <sz val="11"/>
        <rFont val="Calibri"/>
        <family val="2"/>
        <charset val="204"/>
      </rPr>
      <t>»</t>
    </r>
  </si>
  <si>
    <t>02 1 02 2Б040</t>
  </si>
  <si>
    <t>Оснащение спортивных объединений (секций) спортивным оборудованием и инвентарем</t>
  </si>
  <si>
    <t>02 2 01 2Б060</t>
  </si>
  <si>
    <t>Приобретение спортивного инвентаря и оборудования для сборных команд Суксунского района</t>
  </si>
  <si>
    <t>05 1 00 00000</t>
  </si>
  <si>
    <t>Подпрограмма «Устойчивое развитие сельских территорий, улучшение качества и увеличение площади жилищного фонда на территории Суксунского муниципального района»</t>
  </si>
  <si>
    <t>05 1 02 00000</t>
  </si>
  <si>
    <r>
      <t>Основное мероприятие «Повышение качества жилищного фонда</t>
    </r>
    <r>
      <rPr>
        <sz val="11"/>
        <rFont val="Calibri"/>
        <family val="2"/>
        <charset val="204"/>
      </rPr>
      <t>»</t>
    </r>
  </si>
  <si>
    <t>05 1 02 09602</t>
  </si>
  <si>
    <t>Переселение граждан из аварийного и ветхого жилья</t>
  </si>
  <si>
    <t>92 0 00 2Я060</t>
  </si>
  <si>
    <t>Исполнение решений судов, вступивших в законную силу, и оплата государственной пошлины</t>
  </si>
  <si>
    <t>`0406</t>
  </si>
  <si>
    <t xml:space="preserve">Водное хозяйство </t>
  </si>
  <si>
    <t>`0501</t>
  </si>
  <si>
    <t>Жилищное  хозяйство</t>
  </si>
  <si>
    <r>
      <t xml:space="preserve">Основное мероприятие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Совершенствование спортивной инфраструктуры и материально-технической базы для занятий физической культурой и массовым спортом</t>
    </r>
    <r>
      <rPr>
        <sz val="11"/>
        <rFont val="Calibri"/>
        <family val="2"/>
        <charset val="204"/>
      </rPr>
      <t>»</t>
    </r>
  </si>
  <si>
    <t xml:space="preserve">                          к Решению Земского собрания</t>
  </si>
  <si>
    <t xml:space="preserve">                                    Суксунского муниципального района</t>
  </si>
  <si>
    <t xml:space="preserve">от 22.12.2016 № 286  </t>
  </si>
  <si>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Приложение № 6</t>
    </r>
  </si>
  <si>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Приложение № 8</t>
    </r>
  </si>
  <si>
    <t>05 2 03 2Д190</t>
  </si>
  <si>
    <t xml:space="preserve">Софинансирование бюджетов поселений на улучшение коммунальной инфраструктуры </t>
  </si>
  <si>
    <t>92 0 00 SC070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</si>
  <si>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</si>
  <si>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Ремонт спортивного зала и спортивной площадки МАОУ "Ключевская средняя общеобразовательная школа"</t>
  </si>
  <si>
    <t>06 2 02 L0970</t>
  </si>
  <si>
    <t>91 0 00 2Е350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</si>
  <si>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</si>
  <si>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92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</si>
  <si>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</si>
  <si>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92 0 00 2Е340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</si>
  <si>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</si>
  <si>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92 0 00 2Я070</t>
  </si>
  <si>
    <t>Оказание содействия органам местного самоуправления муниципальных образований в решении вопросов местного значения</t>
  </si>
  <si>
    <t>05 2 01 41000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</si>
  <si>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</si>
  <si>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 xml:space="preserve">от   .    .2017 № </t>
  </si>
  <si>
    <t xml:space="preserve">от     .    .2017 № </t>
  </si>
  <si>
    <t>Благоуйстройство</t>
  </si>
  <si>
    <t>01 3 02 2В110</t>
  </si>
  <si>
    <t>01 3 02 2В120</t>
  </si>
  <si>
    <t>Поддержка муниципальных программ, направленных на укрепление гражданского единства и гармонизацию межнациональных отношений</t>
  </si>
  <si>
    <t>Поддержка муниципальных программ, направленных на содействие этнокультурному многообразию народов, проживающих в Пермском крае</t>
  </si>
  <si>
    <t>01 3 02 SА110</t>
  </si>
  <si>
    <t>01 3 02 SА120</t>
  </si>
  <si>
    <r>
      <t xml:space="preserve">Муниципальная программа                 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Управление муниципальными финансами и муниципальным долгом Суксунского муниципального района</t>
    </r>
    <r>
      <rPr>
        <sz val="11"/>
        <rFont val="Calibri"/>
        <family val="2"/>
        <charset val="204"/>
      </rPr>
      <t>»</t>
    </r>
  </si>
  <si>
    <t>01 1 01 00000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</si>
  <si>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Модернизация материально-технической базы учреждений культуры</t>
    </r>
    <r>
      <rPr>
        <sz val="11"/>
        <rFont val="Calibri"/>
        <family val="2"/>
        <charset val="204"/>
      </rPr>
      <t>»</t>
    </r>
  </si>
  <si>
    <t>01 1 01 2А020</t>
  </si>
  <si>
    <t>Приведение в нормативное состояние учреждений культуры</t>
  </si>
  <si>
    <t>03 1 05 00000</t>
  </si>
  <si>
    <t>03 1 05 2В130</t>
  </si>
  <si>
    <t>Ремонтные работы имущественного комплекса учреждений сферы молодежной политики</t>
  </si>
  <si>
    <r>
      <t>Основное мероприятие «Мероприятия, обеспечивающие функционирование и содержание учреждений сферы молодежной политики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</si>
  <si>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05 2 02 2Д060</t>
  </si>
  <si>
    <t>Софинансирование бюджета Суксунского городского поселения на ремонт автомобильных дорог поселения</t>
  </si>
  <si>
    <t>Приложение № 2</t>
  </si>
  <si>
    <t>Основное мероприятие "Модернизация материально-технической базы учреждений культуры"</t>
  </si>
  <si>
    <t>01 1 04 00000</t>
  </si>
  <si>
    <t>01 1 04 R5190</t>
  </si>
  <si>
    <t>Поддержка отрасли культуры</t>
  </si>
  <si>
    <t>01 1 05 00000</t>
  </si>
  <si>
    <t>01 1 05 00110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</si>
  <si>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Обеспечение деятельности муниципальных учреждений культуры</t>
    </r>
    <r>
      <rPr>
        <sz val="11"/>
        <rFont val="Calibri"/>
        <family val="2"/>
        <charset val="204"/>
      </rPr>
      <t>»</t>
    </r>
  </si>
  <si>
    <t>Обеспечение жильем молодых семей</t>
  </si>
  <si>
    <t>Субсидии бюджетам муниципальных районов на реализацию мероприятий по укреплению единства российской нации и этнокультурному развитию народов России</t>
  </si>
  <si>
    <t>Приложение № 3</t>
  </si>
  <si>
    <t>Киселевское сельское поселение</t>
  </si>
  <si>
    <t>Ключевское сельское поселение</t>
  </si>
  <si>
    <t>Поедугинское сельское поселение</t>
  </si>
  <si>
    <t>03 3 01 SЕ050</t>
  </si>
  <si>
    <t>05 2 02 SТ050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</si>
  <si>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реализации мероприятий государственной программы Российской Федерации "Развитие образования" на 2013-2020 годы</t>
  </si>
  <si>
    <t>06 2 08 2Н240</t>
  </si>
  <si>
    <t>Стимулирование педагогических работников по результатам обучения школьников</t>
  </si>
  <si>
    <t>06 2 0800000</t>
  </si>
  <si>
    <r>
      <t>Основное мероприятие «Стимулирование педагогических работников по результатам обучения школьников</t>
    </r>
    <r>
      <rPr>
        <sz val="11"/>
        <rFont val="Calibri"/>
        <family val="2"/>
        <charset val="204"/>
      </rPr>
      <t>»</t>
    </r>
  </si>
  <si>
    <t>01 1 06 00000</t>
  </si>
  <si>
    <t>01 1 06 2С020</t>
  </si>
  <si>
    <t>Основное мероприятие «Предоставление мер социальной поддержки отдельным категориям граждан, работающим в муниципальных учреждениях культуры Суксунского муниципального района и проживающим в сельской местности и поселках городского типа (рабочих поселках), по оплате жилого помещения и коммунальных услуг"</t>
  </si>
  <si>
    <t>Предоставление мер социальной поддержки отдельным категориям граждан, работающим в муниципальных учреждениях культуры Суксунского муниципального района и проживающим в сельской местности и поселках городского типа (рабочих поселках), по оплате жилого помещения и коммунальных услуг</t>
  </si>
  <si>
    <t>92 0 00 SР050</t>
  </si>
  <si>
    <t>Жилищное хозяйство</t>
  </si>
  <si>
    <t>Приложение № 1</t>
  </si>
  <si>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Приложение № 4</t>
    </r>
  </si>
  <si>
    <t>Распределение доходов бюджета муниципального района по кодам поступлений в бюджет (группам, подгруппам, статьям, подстатьям  классификации доходов бюджета) на 2017 год, тыс.рублей</t>
  </si>
  <si>
    <t>Код классификации доходов</t>
  </si>
  <si>
    <t>Наименование кода поступлений в бюджет (группа, подгруппа, статья, подстатья)</t>
  </si>
  <si>
    <t>000 850 00000 00 0000 0000</t>
  </si>
  <si>
    <t>ДОХОДЫ БЮДЖЕТА-ВСЕГО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</si>
  <si>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</si>
  <si>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</si>
  <si>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</si>
  <si>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</si>
  <si>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</si>
  <si>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 xml:space="preserve">Налог на доходы физических лиц </t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</si>
  <si>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</si>
  <si>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</si>
  <si>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</si>
  <si>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</si>
  <si>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</si>
  <si>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полученными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</si>
  <si>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</si>
  <si>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</si>
  <si>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 xml:space="preserve">000 1 03 00000 00 0000 000 </t>
  </si>
  <si>
    <t>НАЛОГИ НА ТОВАРЫ (РАБОТЫ, УСЛУГИ), РЕАЛИЗУЕМЫЕ НА ТЕРРИТОРИИ РОССИЙСКОЙ ФЕДЕРАЦИИ</t>
  </si>
  <si>
    <t>000 1 03 02000 01 0000 110</t>
  </si>
  <si>
    <t>Акциз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</si>
  <si>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</si>
  <si>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</si>
  <si>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</si>
  <si>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</si>
  <si>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</si>
  <si>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</si>
  <si>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</si>
  <si>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</si>
  <si>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</si>
  <si>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</si>
  <si>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000 1 05 02010 02 0000 110</t>
  </si>
  <si>
    <t>Единый налог на вмененный доход для отдельных видов деятельности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</si>
  <si>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</si>
  <si>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</si>
  <si>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000 1 06 00000 00 0000 000</t>
  </si>
  <si>
    <t>НАЛОГИ НА ИМУЩЕСТВО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</si>
  <si>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</si>
  <si>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</si>
  <si>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</si>
  <si>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</si>
  <si>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</si>
  <si>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</si>
  <si>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000 1 08 00000 00 0000 000</t>
  </si>
  <si>
    <t>ГОСУДАРСТВЕННАЯ ПОШЛИНА</t>
  </si>
  <si>
    <t>000 1 08 03010 01 0000 110</t>
  </si>
  <si>
    <t>Государственная пошлина по делам, расматриваемым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</si>
  <si>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</si>
  <si>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</si>
  <si>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</si>
  <si>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 имущества  (за исключением имущества бюджетных и автономных учреждений, а также имущества государственных  и муниципальных унитарных предприятий, в том числе казенных)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</si>
  <si>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</si>
  <si>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</si>
  <si>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</si>
  <si>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</si>
  <si>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</si>
  <si>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</si>
  <si>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</si>
  <si>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</si>
  <si>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</si>
  <si>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</si>
  <si>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000 1 12 00000 00 0000 000</t>
  </si>
  <si>
    <t>ПЛАТЕЖИ ПРИ ПОЛЬЗОВАНИИ ПРИРОДНЫМИ РЕСУРСАМИ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</si>
  <si>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</si>
  <si>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</si>
  <si>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</si>
  <si>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</si>
  <si>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</si>
  <si>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</si>
  <si>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000 1 14 00000 00 0000 000</t>
  </si>
  <si>
    <t>ДОХОДЫ ОТ ПРОДАЖИ МАТЕРИАЛЬНЫХ И НЕМАТЕРИАЛЬНЫХ АКТИВОВ</t>
  </si>
  <si>
    <t>000 1 14 02053 05 0000 410</t>
  </si>
  <si>
    <t>Доходы от реализации иного имущества,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</si>
  <si>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</si>
  <si>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</si>
  <si>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</si>
  <si>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</si>
  <si>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</si>
  <si>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</si>
  <si>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</si>
  <si>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</si>
  <si>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</si>
  <si>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</si>
  <si>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000 1 16 03010 01 0000 140</t>
  </si>
  <si>
    <r>
      <t>Денежные взыскания (штрафы) за нарушение законодательства о налогах и сборах, предусмотренные статьями 116, 118, статьей 119,1, пунктами 1 и 2 статьи 120, статьями 125, 126, 128, 129, 129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, 132, 133, 134, 135, 135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Налогового кодекса Российской Федерации </t>
    </r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</si>
  <si>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</si>
  <si>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</si>
  <si>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</si>
  <si>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нарушения законодательства о применении контрольно- кассовой техники при осуществлении наличных денежных расчетов и (или) расчетов с использованием платежных карт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</si>
  <si>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</si>
  <si>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 алкогольной, спиртосодержащей продукции</t>
  </si>
  <si>
    <t>000 1 16 18050 05 0000 140</t>
  </si>
  <si>
    <t>Денежные взыскания (штрафы) за нарушения  бюджетного законодательства  (в части бюджетов муниципальных районов)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</si>
  <si>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</si>
  <si>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</si>
  <si>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</si>
  <si>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нарушения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</si>
  <si>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000 1 16 30014 01 0000 140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</si>
  <si>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</si>
  <si>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</si>
  <si>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</si>
  <si>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000 1 16 43000 01 0000 140</t>
  </si>
  <si>
    <t>Денежные взыскания (штрафы) за нарушения законодательства Российской Федерации об административных правонарушениях, предусмотренные статьей 20,26 Кодекса Российской Федерации об административных правонарушениях</t>
  </si>
  <si>
    <t>000 1 16 90050 05 0000 140</t>
  </si>
  <si>
    <t>Прочие поступления  от денежных взысканий (штрафов) и иных сумм в возмещение ущерба, зачисляемые в  бюджеты муниципальных районов</t>
  </si>
  <si>
    <t>000 2 00 00000 00 0000 000</t>
  </si>
  <si>
    <t>БЕЗВОЗМЕЗДНЫЕ ПОСТУПЛЕНИЯ</t>
  </si>
  <si>
    <t>000 2 02 15000 00 0000 151</t>
  </si>
  <si>
    <t xml:space="preserve">Дотации бюджетам бюджетной системы Российской Федерации </t>
  </si>
  <si>
    <t>000 2 02 15001 05 0000 151</t>
  </si>
  <si>
    <t>Дотация бюджетам муниципальных районов на выравнивание бюджетной обеспеченности</t>
  </si>
  <si>
    <t>000 2 02 20000 00 0000 151</t>
  </si>
  <si>
    <t>Субсидии бюджетам бюджетной системы Российской Федерации (межбюджетные субсидии)</t>
  </si>
  <si>
    <t>000 2 02 25097 05 0000 151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</si>
  <si>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</si>
  <si>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000 2 02 25516 05 0000 151</t>
  </si>
  <si>
    <t>000 2 02 25519 05 0000 151</t>
  </si>
  <si>
    <t>Субсидии бюджетам муниципальных районов на поддержку отрасли культуры</t>
  </si>
  <si>
    <t>субсидии бюджетам муниципальных районов на проведение мероприятий, направленных на комплектование книжных фондов муниципальных общедоступных библиотек</t>
  </si>
  <si>
    <t>субсидии бюджетам муниципальных районов на проведение мероприятий, направленных на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</si>
  <si>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000 2 02 29999 05 0000 151</t>
  </si>
  <si>
    <t xml:space="preserve">Прочие субсидии бюджетам муниципальных районов </t>
  </si>
  <si>
    <t>мероприятия подпрограммы «Обеспечение жильем молодых семей» федеральной целевой программы «Жилище» на 2015 - 2020 годы</t>
  </si>
  <si>
    <t>субсидии, передаваемые бюджетам муниципальных районов на проектирование, строительство (реконструкция),капитальный ремонт и ремонт автомобильных дорог общего пользования местного значения</t>
  </si>
  <si>
    <t>субсидии, передаваемые бюджетам муниципальных районов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</si>
  <si>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субсидии, передаваемые бюджетам муниципальных районов на приобретение путевок на санаторно-курортное лечение и оздоровление </t>
  </si>
  <si>
    <t>субсидии, передаваемые бюджетам муниципальных районов на организацию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</si>
  <si>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000 2 02 30000 00 0000 151</t>
  </si>
  <si>
    <t xml:space="preserve">Субвенции бюджетам бюджетной системы Российской Федерации </t>
  </si>
  <si>
    <t>000 2 02 35930 05 0000 151</t>
  </si>
  <si>
    <t>Субвенции бюджетам муниципальных районов на государственную регистрацию актов гражданского состояния</t>
  </si>
  <si>
    <t>000 2 02 30021 05 0000 151</t>
  </si>
  <si>
    <t>Субвенции бюджетам муниципальных районов на ежемесячное денежное вознаграждение за классное руководство</t>
  </si>
  <si>
    <t>000 2 02 30024 05 0000 151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</si>
  <si>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</si>
  <si>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предоставление государственных гарантий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</si>
  <si>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</si>
  <si>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субвенции бюджетам муниципальных районов на составление протоколов об административных правонарушениях</t>
  </si>
  <si>
    <t>субвенции бюджетам муниципальных районов на обеспечение хранения, комлектования, учета и использования архивных документов государственной части архивного фонда Пермского края</t>
  </si>
  <si>
    <t xml:space="preserve">субвенции бюджетам муниципальных районов на образование комиссий по делам несовершеннолетних лиц и защите их прав и организацию их деятельности </t>
  </si>
  <si>
    <t>субвенции бюджетам муниципальных районов на осуществление полномочий по регулированию тарифов на перевозки пассажиров и багажа автомобильным и городским электрическим транспортом на межмуниципальных маршрутах регулярных перевозок</t>
  </si>
  <si>
    <t>субвенции бюджетам муниципальных районов на обеспечение воспитания и обучения детей-инвалидов в дошкольных образовательных организациях и на дому</t>
  </si>
  <si>
    <t>субвенции бюджетам муниципальных районов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</si>
  <si>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районов на предоставление мер социальной поддержки педагогическим работникам образовательных организаций, работающим и проживающим в сельской местности и поселках городского типа, по оплате жилого помещения и коммунальных услуг</t>
  </si>
  <si>
    <t>субвенции бюджетам муниципальных районов на предоставление мер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</si>
  <si>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бюджетам муниципальных районов на предоставление мер социальной поддержки педагогическим работникам образовательных организаций</t>
  </si>
  <si>
    <t>субвенции бюджетам муниципальных районов на предоставление мер социальной поддержки учащимся из многодетных малоимущих  и малоимущих семей</t>
  </si>
  <si>
    <t>субвенции бюджетам муниципальных районов по организации оздоровления и отдыха детей</t>
  </si>
  <si>
    <t>субвенции бюджетам муниципальных районов на администрирование отдельных государственных полномочий по поддержке сельскохозяйственного производства</t>
  </si>
  <si>
    <t>субвенции бюджетам муниципальных районов на осуществление государственных полномочий по управлению жилыми помещениями для детей-сирот и детей, оставщихся без попечения родителей, лиц, из числа детей-сирот и детей,оставщихся без попечения родителей, специализированного жилищного фонда</t>
  </si>
  <si>
    <t>субвенции бюджетам муниципальных районов на осуществление полномочий по созданию и организации деятельности административных комиссий</t>
  </si>
  <si>
    <t>субвенции бюджетам муниципальных районов на администрирование полномочий на предоставление  выплаты компенсации части родительской платы за присмотр и уход за ребенком в образовательных организациях, реализующих образовательную  программу дошкольного образования</t>
  </si>
  <si>
    <t>000 2 02 30029 05 0000 151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</si>
  <si>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</si>
  <si>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000 2 02 35082 05 0000 151</t>
  </si>
  <si>
    <t>Субвенции бюджетам муниципальных районов на предоставление жилых помещений детям-сиротам и детям, оставщимся без попечения родителей, лицам из их числа по договорам найма специализированных жилых помещений</t>
  </si>
  <si>
    <t>000 2 02 35134 05 0000 151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</si>
  <si>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1941 -1945 годов»</t>
  </si>
  <si>
    <t>000 2 02 35135 05 0000 151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</si>
  <si>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№5-ФЗ «О ветеранах», и от 24 ноября 1995 года №181-ФЗ «О социальной защите инвалидов в Российской Федерации»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</si>
  <si>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</si>
  <si>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</si>
  <si>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000 2 02 39999 05 0000 151</t>
  </si>
  <si>
    <t>Прочие субвенции бюджетам муниципальных районов</t>
  </si>
  <si>
    <t>субвенции бюджетам муниципальных районов на содержание жилых помещений специализированного жилищного фонда для детей-сирот, детей, оставщихся без попечения родителей, лицам из их числа</t>
  </si>
  <si>
    <t xml:space="preserve">000 2 02 40000 00 0000 000 </t>
  </si>
  <si>
    <t>Иные межбюджетные трансферты</t>
  </si>
  <si>
    <t>000 2 02 40014 05 0000 151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</si>
  <si>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</si>
  <si>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Суксунское городское поселение</t>
  </si>
  <si>
    <t>Прочие межбюджетные трансферты, передаваемые бюджетам муниципальных районов</t>
  </si>
  <si>
    <t xml:space="preserve">на реализацию мероприятий по стимулированию педагогических работников по результатам обучения школьников </t>
  </si>
  <si>
    <t>от 31.08.2017 № 323</t>
  </si>
  <si>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Приложение № 19</t>
    </r>
  </si>
  <si>
    <t>Источники финансирования дефицита бюджета  муниципального района на 2017 год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</si>
  <si>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</si>
  <si>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</si>
  <si>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Сумма, тыс.рублей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</si>
  <si>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</si>
  <si>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</si>
  <si>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</si>
  <si>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</si>
  <si>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 xml:space="preserve">01 06 04 00 00 0000 000 
</t>
  </si>
  <si>
    <t xml:space="preserve">Исполнение государственных и муниципальных гарантий </t>
  </si>
  <si>
    <t xml:space="preserve">01 06 04 01 00 0000 000 
</t>
  </si>
  <si>
    <t>Исполнение государственных и муниципальных гарантий в валюте Российской Федерации</t>
  </si>
  <si>
    <t>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</si>
  <si>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</si>
  <si>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01 06 04 01 05 0000 810 
</t>
  </si>
  <si>
    <t>Исполнение муниципальных гарантий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</si>
  <si>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01 06 05 00 00 0000 000</t>
  </si>
  <si>
    <t>Бюджетные кредиты, предоставленные внутри страны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</si>
  <si>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</si>
  <si>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</si>
  <si>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01 06 05 02 00 0000 600</t>
  </si>
  <si>
    <t>Возврат бюджетных кредитов, предоставленных из бюджета муниципального района</t>
  </si>
  <si>
    <t xml:space="preserve"> 01 06 05 02 05 0000 640</t>
  </si>
  <si>
    <t xml:space="preserve">Средства, получаемые в порядке регресса сумм, уплаченных гарантом во исполнение (частичное исполнение) обязательств по муниципальным гарантиям </t>
  </si>
  <si>
    <t>01 06 08 00 00 0000 000</t>
  </si>
  <si>
    <t xml:space="preserve">Прочие бюджетные кредиты (ссуды), предоставленные  внутри страны </t>
  </si>
  <si>
    <t>01 06 08 00 00 0000 600</t>
  </si>
  <si>
    <t xml:space="preserve">Возврат прочих бюджетных кредитов (ссуд), предоставленных внутри  страны </t>
  </si>
  <si>
    <t>01 06 08 00 05 0000 640</t>
  </si>
  <si>
    <t xml:space="preserve">Возврат прочих  бюдежетных кредитов (ссуд), предоставленных бюджетами муниципальных районов  внутри  страны 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</si>
  <si>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</si>
  <si>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</si>
  <si>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</si>
  <si>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</si>
  <si>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</si>
  <si>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</si>
  <si>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</si>
  <si>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01 05 02 01 05 0000 510</t>
  </si>
  <si>
    <t>Увеличение 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</si>
  <si>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</si>
  <si>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</si>
  <si>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</si>
  <si>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</si>
  <si>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</si>
  <si>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</si>
  <si>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01 05 02 01 05 0000 610</t>
  </si>
  <si>
    <t>Уменьшение прочих остатков денежных средств бюджетов муниципальных районов</t>
  </si>
  <si>
    <t xml:space="preserve">от                   .2017 №   </t>
  </si>
  <si>
    <t>000 1 12 01010 01 0000 120</t>
  </si>
  <si>
    <t>Плата за выбросы, загрязняющих веществ в атмосферный воздух стационарными объектами</t>
  </si>
  <si>
    <t>000 1 12 01020 01 0000 120</t>
  </si>
  <si>
    <t>Плата за выбросы,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</si>
  <si>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</si>
  <si>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</si>
  <si>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000 2 02 49999 05 0000 151</t>
  </si>
  <si>
    <t>Приложение № 4</t>
  </si>
</sst>
</file>

<file path=xl/styles.xml><?xml version="1.0" encoding="utf-8"?>
<styleSheet xmlns="http://schemas.openxmlformats.org/spreadsheetml/2006/main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7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0" fontId="16" fillId="2" borderId="0"/>
    <xf numFmtId="0" fontId="21" fillId="0" borderId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4" fillId="19" borderId="0" applyNumberFormat="0" applyBorder="0" applyAlignment="0" applyProtection="0"/>
    <xf numFmtId="0" fontId="35" fillId="33" borderId="5" applyNumberFormat="0" applyAlignment="0" applyProtection="0"/>
    <xf numFmtId="0" fontId="36" fillId="20" borderId="6" applyNumberFormat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5" applyNumberFormat="0" applyAlignment="0" applyProtection="0"/>
    <xf numFmtId="0" fontId="44" fillId="0" borderId="10" applyNumberFormat="0" applyFill="0" applyAlignment="0" applyProtection="0"/>
    <xf numFmtId="0" fontId="45" fillId="31" borderId="0" applyNumberFormat="0" applyBorder="0" applyAlignment="0" applyProtection="0"/>
    <xf numFmtId="0" fontId="46" fillId="0" borderId="0"/>
    <xf numFmtId="0" fontId="21" fillId="30" borderId="11" applyNumberFormat="0" applyFont="0" applyAlignment="0" applyProtection="0"/>
    <xf numFmtId="0" fontId="47" fillId="33" borderId="12" applyNumberFormat="0" applyAlignment="0" applyProtection="0"/>
    <xf numFmtId="4" fontId="48" fillId="38" borderId="13" applyNumberFormat="0" applyProtection="0">
      <alignment vertical="center"/>
    </xf>
    <xf numFmtId="4" fontId="49" fillId="38" borderId="13" applyNumberFormat="0" applyProtection="0">
      <alignment vertical="center"/>
    </xf>
    <xf numFmtId="4" fontId="48" fillId="38" borderId="13" applyNumberFormat="0" applyProtection="0">
      <alignment horizontal="left" vertical="center" indent="1"/>
    </xf>
    <xf numFmtId="0" fontId="48" fillId="38" borderId="13" applyNumberFormat="0" applyProtection="0">
      <alignment horizontal="left" vertical="top" indent="1"/>
    </xf>
    <xf numFmtId="4" fontId="48" fillId="3" borderId="0" applyNumberFormat="0" applyProtection="0">
      <alignment horizontal="left" vertical="center" indent="1"/>
    </xf>
    <xf numFmtId="4" fontId="30" fillId="8" borderId="13" applyNumberFormat="0" applyProtection="0">
      <alignment horizontal="right" vertical="center"/>
    </xf>
    <xf numFmtId="4" fontId="30" fillId="4" borderId="13" applyNumberFormat="0" applyProtection="0">
      <alignment horizontal="right" vertical="center"/>
    </xf>
    <xf numFmtId="4" fontId="30" fillId="39" borderId="13" applyNumberFormat="0" applyProtection="0">
      <alignment horizontal="right" vertical="center"/>
    </xf>
    <xf numFmtId="4" fontId="30" fillId="40" borderId="13" applyNumberFormat="0" applyProtection="0">
      <alignment horizontal="right" vertical="center"/>
    </xf>
    <xf numFmtId="4" fontId="30" fillId="41" borderId="13" applyNumberFormat="0" applyProtection="0">
      <alignment horizontal="right" vertical="center"/>
    </xf>
    <xf numFmtId="4" fontId="30" fillId="42" borderId="13" applyNumberFormat="0" applyProtection="0">
      <alignment horizontal="right" vertical="center"/>
    </xf>
    <xf numFmtId="4" fontId="30" fillId="10" borderId="13" applyNumberFormat="0" applyProtection="0">
      <alignment horizontal="right" vertical="center"/>
    </xf>
    <xf numFmtId="4" fontId="30" fillId="43" borderId="13" applyNumberFormat="0" applyProtection="0">
      <alignment horizontal="right" vertical="center"/>
    </xf>
    <xf numFmtId="4" fontId="30" fillId="44" borderId="13" applyNumberFormat="0" applyProtection="0">
      <alignment horizontal="right" vertical="center"/>
    </xf>
    <xf numFmtId="4" fontId="48" fillId="45" borderId="14" applyNumberFormat="0" applyProtection="0">
      <alignment horizontal="left" vertical="center" indent="1"/>
    </xf>
    <xf numFmtId="4" fontId="30" fillId="46" borderId="0" applyNumberFormat="0" applyProtection="0">
      <alignment horizontal="left" vertical="center" indent="1"/>
    </xf>
    <xf numFmtId="4" fontId="50" fillId="9" borderId="0" applyNumberFormat="0" applyProtection="0">
      <alignment horizontal="left" vertical="center" indent="1"/>
    </xf>
    <xf numFmtId="4" fontId="30" fillId="3" borderId="13" applyNumberFormat="0" applyProtection="0">
      <alignment horizontal="right" vertical="center"/>
    </xf>
    <xf numFmtId="4" fontId="51" fillId="46" borderId="0" applyNumberFormat="0" applyProtection="0">
      <alignment horizontal="left" vertical="center" indent="1"/>
    </xf>
    <xf numFmtId="4" fontId="51" fillId="3" borderId="0" applyNumberFormat="0" applyProtection="0">
      <alignment horizontal="left" vertical="center" indent="1"/>
    </xf>
    <xf numFmtId="0" fontId="21" fillId="9" borderId="13" applyNumberFormat="0" applyProtection="0">
      <alignment horizontal="left" vertical="center" indent="1"/>
    </xf>
    <xf numFmtId="0" fontId="52" fillId="11" borderId="15" applyNumberFormat="0" applyProtection="0">
      <alignment horizontal="left" vertical="center" indent="1"/>
    </xf>
    <xf numFmtId="0" fontId="21" fillId="9" borderId="13" applyNumberFormat="0" applyProtection="0">
      <alignment horizontal="left" vertical="top" indent="1"/>
    </xf>
    <xf numFmtId="0" fontId="21" fillId="3" borderId="13" applyNumberFormat="0" applyProtection="0">
      <alignment horizontal="left" vertical="center" indent="1"/>
    </xf>
    <xf numFmtId="0" fontId="52" fillId="47" borderId="15" applyNumberFormat="0" applyProtection="0">
      <alignment horizontal="left" vertical="center" indent="1"/>
    </xf>
    <xf numFmtId="0" fontId="21" fillId="3" borderId="13" applyNumberFormat="0" applyProtection="0">
      <alignment horizontal="left" vertical="top" indent="1"/>
    </xf>
    <xf numFmtId="0" fontId="21" fillId="7" borderId="13" applyNumberFormat="0" applyProtection="0">
      <alignment horizontal="left" vertical="center" indent="1"/>
    </xf>
    <xf numFmtId="0" fontId="52" fillId="7" borderId="15" applyNumberFormat="0" applyProtection="0">
      <alignment horizontal="left" vertical="center" indent="1"/>
    </xf>
    <xf numFmtId="0" fontId="21" fillId="7" borderId="13" applyNumberFormat="0" applyProtection="0">
      <alignment horizontal="left" vertical="top" indent="1"/>
    </xf>
    <xf numFmtId="0" fontId="21" fillId="46" borderId="13" applyNumberFormat="0" applyProtection="0">
      <alignment horizontal="left" vertical="center" indent="1"/>
    </xf>
    <xf numFmtId="0" fontId="21" fillId="46" borderId="13" applyNumberFormat="0" applyProtection="0">
      <alignment horizontal="left" vertical="top" indent="1"/>
    </xf>
    <xf numFmtId="0" fontId="21" fillId="6" borderId="1" applyNumberFormat="0">
      <protection locked="0"/>
    </xf>
    <xf numFmtId="0" fontId="53" fillId="9" borderId="16" applyBorder="0"/>
    <xf numFmtId="4" fontId="30" fillId="5" borderId="13" applyNumberFormat="0" applyProtection="0">
      <alignment vertical="center"/>
    </xf>
    <xf numFmtId="4" fontId="54" fillId="5" borderId="13" applyNumberFormat="0" applyProtection="0">
      <alignment vertical="center"/>
    </xf>
    <xf numFmtId="4" fontId="30" fillId="5" borderId="13" applyNumberFormat="0" applyProtection="0">
      <alignment horizontal="left" vertical="center" indent="1"/>
    </xf>
    <xf numFmtId="0" fontId="30" fillId="5" borderId="13" applyNumberFormat="0" applyProtection="0">
      <alignment horizontal="left" vertical="top" indent="1"/>
    </xf>
    <xf numFmtId="4" fontId="30" fillId="46" borderId="13" applyNumberFormat="0" applyProtection="0">
      <alignment horizontal="right" vertical="center"/>
    </xf>
    <xf numFmtId="4" fontId="52" fillId="0" borderId="15" applyNumberFormat="0" applyProtection="0">
      <alignment horizontal="right" vertical="center"/>
    </xf>
    <xf numFmtId="4" fontId="54" fillId="46" borderId="13" applyNumberFormat="0" applyProtection="0">
      <alignment horizontal="right" vertical="center"/>
    </xf>
    <xf numFmtId="4" fontId="30" fillId="3" borderId="13" applyNumberFormat="0" applyProtection="0">
      <alignment horizontal="left" vertical="center" indent="1"/>
    </xf>
    <xf numFmtId="0" fontId="30" fillId="3" borderId="13" applyNumberFormat="0" applyProtection="0">
      <alignment horizontal="left" vertical="top" indent="1"/>
    </xf>
    <xf numFmtId="4" fontId="55" fillId="48" borderId="0" applyNumberFormat="0" applyProtection="0">
      <alignment horizontal="left" vertical="center" indent="1"/>
    </xf>
    <xf numFmtId="0" fontId="52" fillId="49" borderId="1"/>
    <xf numFmtId="4" fontId="56" fillId="46" borderId="13" applyNumberFormat="0" applyProtection="0">
      <alignment horizontal="right"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58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20" fillId="0" borderId="0"/>
    <xf numFmtId="0" fontId="33" fillId="0" borderId="0"/>
    <xf numFmtId="0" fontId="9" fillId="0" borderId="0"/>
    <xf numFmtId="0" fontId="9" fillId="0" borderId="0"/>
    <xf numFmtId="0" fontId="59" fillId="0" borderId="0"/>
    <xf numFmtId="0" fontId="9" fillId="0" borderId="0"/>
    <xf numFmtId="0" fontId="16" fillId="2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8" fillId="0" borderId="0"/>
    <xf numFmtId="0" fontId="21" fillId="0" borderId="0"/>
    <xf numFmtId="0" fontId="9" fillId="0" borderId="0"/>
    <xf numFmtId="0" fontId="8" fillId="0" borderId="0"/>
    <xf numFmtId="0" fontId="60" fillId="0" borderId="0"/>
    <xf numFmtId="0" fontId="21" fillId="0" borderId="0"/>
    <xf numFmtId="0" fontId="9" fillId="0" borderId="0"/>
    <xf numFmtId="9" fontId="9" fillId="0" borderId="0" applyFont="0" applyFill="0" applyBorder="0" applyAlignment="0" applyProtection="0"/>
    <xf numFmtId="0" fontId="61" fillId="0" borderId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9" fillId="0" borderId="0"/>
    <xf numFmtId="0" fontId="7" fillId="0" borderId="0"/>
    <xf numFmtId="0" fontId="9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74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10" fillId="0" borderId="0" xfId="0" applyFont="1" applyFill="1" applyAlignment="1">
      <alignment horizontal="right"/>
    </xf>
    <xf numFmtId="0" fontId="0" fillId="0" borderId="0" xfId="0" applyFill="1" applyAlignment="1"/>
    <xf numFmtId="0" fontId="12" fillId="0" borderId="0" xfId="0" applyFont="1" applyFill="1" applyAlignment="1"/>
    <xf numFmtId="0" fontId="10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justify" vertical="top"/>
    </xf>
    <xf numFmtId="4" fontId="14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justify" wrapText="1"/>
    </xf>
    <xf numFmtId="49" fontId="14" fillId="0" borderId="1" xfId="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justify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top" wrapText="1"/>
    </xf>
    <xf numFmtId="4" fontId="0" fillId="0" borderId="0" xfId="0" applyNumberFormat="1" applyFill="1"/>
    <xf numFmtId="0" fontId="14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top" wrapText="1"/>
    </xf>
    <xf numFmtId="49" fontId="14" fillId="0" borderId="2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top"/>
    </xf>
    <xf numFmtId="0" fontId="14" fillId="0" borderId="1" xfId="0" applyNumberFormat="1" applyFont="1" applyFill="1" applyBorder="1" applyAlignment="1">
      <alignment horizontal="justify" vertical="top" wrapText="1" shrinkToFit="1"/>
    </xf>
    <xf numFmtId="0" fontId="14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justify" wrapText="1"/>
    </xf>
    <xf numFmtId="0" fontId="22" fillId="0" borderId="1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/>
    <xf numFmtId="0" fontId="18" fillId="0" borderId="1" xfId="0" applyFont="1" applyFill="1" applyBorder="1" applyAlignment="1">
      <alignment horizontal="center" vertical="top" wrapText="1"/>
    </xf>
    <xf numFmtId="49" fontId="14" fillId="0" borderId="4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justify" wrapText="1"/>
    </xf>
    <xf numFmtId="4" fontId="14" fillId="0" borderId="4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top" wrapText="1"/>
    </xf>
    <xf numFmtId="2" fontId="0" fillId="0" borderId="0" xfId="0" applyNumberFormat="1" applyFill="1"/>
    <xf numFmtId="4" fontId="18" fillId="0" borderId="1" xfId="0" applyNumberFormat="1" applyFont="1" applyFill="1" applyBorder="1" applyAlignment="1">
      <alignment horizontal="center"/>
    </xf>
    <xf numFmtId="0" fontId="28" fillId="0" borderId="0" xfId="0" applyFont="1"/>
    <xf numFmtId="0" fontId="29" fillId="0" borderId="0" xfId="0" applyFont="1" applyFill="1"/>
    <xf numFmtId="4" fontId="12" fillId="0" borderId="0" xfId="0" applyNumberFormat="1" applyFont="1" applyFill="1" applyAlignment="1">
      <alignment horizontal="center"/>
    </xf>
    <xf numFmtId="0" fontId="12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/>
    </xf>
    <xf numFmtId="0" fontId="64" fillId="0" borderId="1" xfId="0" applyFont="1" applyFill="1" applyBorder="1"/>
    <xf numFmtId="0" fontId="64" fillId="0" borderId="1" xfId="0" applyFont="1" applyFill="1" applyBorder="1" applyAlignment="1">
      <alignment horizontal="center"/>
    </xf>
    <xf numFmtId="0" fontId="6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 vertical="top" wrapText="1"/>
    </xf>
    <xf numFmtId="164" fontId="0" fillId="0" borderId="0" xfId="0" applyNumberFormat="1"/>
    <xf numFmtId="0" fontId="63" fillId="0" borderId="1" xfId="0" applyFont="1" applyFill="1" applyBorder="1"/>
    <xf numFmtId="0" fontId="17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vertical="top" wrapText="1"/>
    </xf>
    <xf numFmtId="4" fontId="0" fillId="0" borderId="0" xfId="0" applyNumberFormat="1"/>
    <xf numFmtId="0" fontId="11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2" fillId="0" borderId="1" xfId="0" applyFont="1" applyFill="1" applyBorder="1" applyAlignment="1">
      <alignment horizontal="right"/>
    </xf>
    <xf numFmtId="4" fontId="27" fillId="0" borderId="1" xfId="0" applyNumberFormat="1" applyFont="1" applyFill="1" applyBorder="1" applyAlignment="1">
      <alignment horizontal="center"/>
    </xf>
    <xf numFmtId="0" fontId="29" fillId="0" borderId="0" xfId="0" applyFont="1"/>
    <xf numFmtId="0" fontId="1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" fontId="14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justify"/>
    </xf>
    <xf numFmtId="0" fontId="17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justify" vertical="top" wrapText="1"/>
    </xf>
    <xf numFmtId="49" fontId="14" fillId="0" borderId="1" xfId="0" applyNumberFormat="1" applyFont="1" applyFill="1" applyBorder="1" applyAlignment="1">
      <alignment horizontal="justify" vertical="center"/>
    </xf>
    <xf numFmtId="0" fontId="14" fillId="0" borderId="1" xfId="1" applyNumberFormat="1" applyFont="1" applyFill="1" applyBorder="1" applyAlignment="1">
      <alignment horizontal="justify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center" wrapText="1"/>
    </xf>
    <xf numFmtId="49" fontId="10" fillId="0" borderId="1" xfId="0" applyNumberFormat="1" applyFont="1" applyFill="1" applyBorder="1" applyAlignment="1">
      <alignment horizontal="justify" vertical="center"/>
    </xf>
    <xf numFmtId="49" fontId="14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justify" vertical="center"/>
    </xf>
    <xf numFmtId="49" fontId="14" fillId="0" borderId="2" xfId="0" applyNumberFormat="1" applyFont="1" applyFill="1" applyBorder="1" applyAlignment="1">
      <alignment horizontal="justify" vertical="center" wrapText="1"/>
    </xf>
    <xf numFmtId="49" fontId="14" fillId="0" borderId="3" xfId="0" applyNumberFormat="1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justify" vertical="top" wrapText="1"/>
    </xf>
    <xf numFmtId="0" fontId="22" fillId="0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/>
    </xf>
    <xf numFmtId="0" fontId="14" fillId="0" borderId="2" xfId="0" applyNumberFormat="1" applyFont="1" applyFill="1" applyBorder="1" applyAlignment="1">
      <alignment horizontal="justify" vertical="top" wrapText="1" shrinkToFit="1"/>
    </xf>
    <xf numFmtId="0" fontId="23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justify" vertical="center"/>
    </xf>
    <xf numFmtId="49" fontId="14" fillId="0" borderId="4" xfId="0" applyNumberFormat="1" applyFont="1" applyFill="1" applyBorder="1" applyAlignment="1">
      <alignment horizontal="justify" vertical="center" wrapText="1"/>
    </xf>
    <xf numFmtId="0" fontId="23" fillId="0" borderId="1" xfId="0" applyFont="1" applyFill="1" applyBorder="1"/>
    <xf numFmtId="0" fontId="2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 vertical="top" wrapText="1"/>
    </xf>
    <xf numFmtId="0" fontId="22" fillId="0" borderId="2" xfId="0" applyFont="1" applyFill="1" applyBorder="1"/>
    <xf numFmtId="0" fontId="22" fillId="0" borderId="2" xfId="0" applyFont="1" applyFill="1" applyBorder="1" applyAlignment="1">
      <alignment horizontal="justify" wrapText="1"/>
    </xf>
    <xf numFmtId="164" fontId="10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49" fontId="14" fillId="0" borderId="2" xfId="1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justify" vertical="center" wrapText="1"/>
    </xf>
    <xf numFmtId="0" fontId="14" fillId="0" borderId="1" xfId="0" applyNumberFormat="1" applyFont="1" applyFill="1" applyBorder="1" applyAlignment="1">
      <alignment horizontal="justify" vertical="top" wrapText="1"/>
    </xf>
    <xf numFmtId="0" fontId="10" fillId="0" borderId="2" xfId="0" applyFont="1" applyFill="1" applyBorder="1" applyAlignment="1">
      <alignment horizontal="center" vertical="top" wrapText="1"/>
    </xf>
    <xf numFmtId="49" fontId="14" fillId="0" borderId="2" xfId="0" applyNumberFormat="1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wrapText="1"/>
    </xf>
    <xf numFmtId="0" fontId="14" fillId="0" borderId="2" xfId="0" applyNumberFormat="1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justify" vertical="center"/>
    </xf>
    <xf numFmtId="164" fontId="26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justify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4" fillId="0" borderId="1" xfId="2" applyNumberFormat="1" applyFont="1" applyFill="1" applyBorder="1" applyAlignment="1">
      <alignment horizontal="justify" vertical="top" wrapText="1"/>
    </xf>
    <xf numFmtId="0" fontId="14" fillId="0" borderId="1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166" fontId="18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vertical="top" wrapText="1"/>
    </xf>
    <xf numFmtId="0" fontId="22" fillId="0" borderId="2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center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1" xfId="136" applyNumberFormat="1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justify" vertical="top" wrapText="1"/>
    </xf>
    <xf numFmtId="4" fontId="25" fillId="0" borderId="1" xfId="0" applyNumberFormat="1" applyFont="1" applyFill="1" applyBorder="1" applyAlignment="1">
      <alignment horizontal="center" vertical="center"/>
    </xf>
    <xf numFmtId="0" fontId="65" fillId="0" borderId="0" xfId="137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 vertical="center"/>
    </xf>
    <xf numFmtId="0" fontId="66" fillId="0" borderId="0" xfId="0" applyFont="1"/>
    <xf numFmtId="4" fontId="66" fillId="0" borderId="0" xfId="0" applyNumberFormat="1" applyFont="1"/>
    <xf numFmtId="49" fontId="25" fillId="0" borderId="1" xfId="121" applyNumberFormat="1" applyFont="1" applyFill="1" applyBorder="1" applyAlignment="1">
      <alignment horizontal="center" vertical="center" wrapText="1"/>
    </xf>
    <xf numFmtId="49" fontId="14" fillId="0" borderId="2" xfId="0" applyNumberFormat="1" applyFont="1" applyBorder="1" applyAlignment="1" applyProtection="1">
      <alignment horizontal="center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0" fontId="64" fillId="0" borderId="1" xfId="0" applyFont="1" applyBorder="1" applyAlignment="1">
      <alignment horizontal="center" wrapText="1"/>
    </xf>
    <xf numFmtId="3" fontId="64" fillId="0" borderId="1" xfId="0" applyNumberFormat="1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justify" vertical="center" wrapText="1"/>
    </xf>
    <xf numFmtId="4" fontId="62" fillId="0" borderId="1" xfId="0" applyNumberFormat="1" applyFont="1" applyBorder="1" applyAlignment="1">
      <alignment horizontal="center" vertical="center" wrapText="1"/>
    </xf>
    <xf numFmtId="49" fontId="62" fillId="0" borderId="1" xfId="0" applyNumberFormat="1" applyFont="1" applyBorder="1" applyAlignment="1">
      <alignment horizontal="center" vertical="center"/>
    </xf>
    <xf numFmtId="0" fontId="11" fillId="0" borderId="1" xfId="87" applyFont="1" applyFill="1" applyBorder="1" applyAlignment="1">
      <alignment horizontal="justify" vertical="top" wrapText="1"/>
    </xf>
    <xf numFmtId="4" fontId="62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/>
    <xf numFmtId="4" fontId="25" fillId="0" borderId="1" xfId="0" applyNumberFormat="1" applyFont="1" applyBorder="1" applyAlignment="1">
      <alignment horizontal="center" vertical="center"/>
    </xf>
    <xf numFmtId="49" fontId="25" fillId="0" borderId="1" xfId="126" applyNumberFormat="1" applyFont="1" applyFill="1" applyBorder="1" applyAlignment="1">
      <alignment horizontal="center" vertical="center"/>
    </xf>
    <xf numFmtId="0" fontId="25" fillId="0" borderId="0" xfId="126" applyFont="1" applyFill="1" applyAlignment="1">
      <alignment horizontal="justify" vertical="center" wrapText="1"/>
    </xf>
    <xf numFmtId="49" fontId="25" fillId="0" borderId="1" xfId="126" applyNumberFormat="1" applyFont="1" applyBorder="1" applyAlignment="1">
      <alignment horizontal="center" vertical="center"/>
    </xf>
    <xf numFmtId="0" fontId="67" fillId="0" borderId="1" xfId="126" applyFont="1" applyBorder="1" applyAlignment="1">
      <alignment horizontal="justify" vertical="center" wrapText="1"/>
    </xf>
    <xf numFmtId="49" fontId="25" fillId="0" borderId="1" xfId="127" applyNumberFormat="1" applyFont="1" applyBorder="1" applyAlignment="1">
      <alignment horizontal="center" vertical="center"/>
    </xf>
    <xf numFmtId="0" fontId="69" fillId="0" borderId="1" xfId="127" applyNumberFormat="1" applyFont="1" applyBorder="1" applyAlignment="1">
      <alignment horizontal="justify" vertical="center" wrapText="1"/>
    </xf>
    <xf numFmtId="0" fontId="67" fillId="0" borderId="1" xfId="126" applyFont="1" applyFill="1" applyBorder="1" applyAlignment="1">
      <alignment horizontal="justify" vertical="center" wrapText="1"/>
    </xf>
    <xf numFmtId="49" fontId="25" fillId="0" borderId="1" xfId="126" applyNumberFormat="1" applyFont="1" applyFill="1" applyBorder="1" applyAlignment="1">
      <alignment horizontal="center" vertical="center" wrapText="1"/>
    </xf>
    <xf numFmtId="0" fontId="67" fillId="0" borderId="18" xfId="126" applyFont="1" applyFill="1" applyBorder="1" applyAlignment="1">
      <alignment horizontal="justify" vertical="center" wrapText="1"/>
    </xf>
    <xf numFmtId="0" fontId="25" fillId="0" borderId="1" xfId="0" applyFont="1" applyBorder="1" applyAlignment="1">
      <alignment horizontal="justify"/>
    </xf>
    <xf numFmtId="0" fontId="25" fillId="0" borderId="1" xfId="0" applyFont="1" applyBorder="1" applyAlignment="1">
      <alignment horizontal="justify" wrapText="1"/>
    </xf>
    <xf numFmtId="49" fontId="25" fillId="0" borderId="1" xfId="120" applyNumberFormat="1" applyFont="1" applyBorder="1" applyAlignment="1">
      <alignment horizontal="center" vertical="center" wrapText="1"/>
    </xf>
    <xf numFmtId="0" fontId="25" fillId="0" borderId="18" xfId="120" applyFont="1" applyBorder="1" applyAlignment="1">
      <alignment horizontal="justify" wrapText="1"/>
    </xf>
    <xf numFmtId="0" fontId="25" fillId="0" borderId="1" xfId="0" applyFont="1" applyBorder="1" applyAlignment="1">
      <alignment wrapText="1"/>
    </xf>
    <xf numFmtId="49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justify" wrapText="1"/>
    </xf>
    <xf numFmtId="49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justify" vertical="center"/>
    </xf>
    <xf numFmtId="0" fontId="25" fillId="0" borderId="1" xfId="0" applyFont="1" applyFill="1" applyBorder="1" applyAlignment="1">
      <alignment horizontal="justify" vertical="center" wrapText="1"/>
    </xf>
    <xf numFmtId="0" fontId="25" fillId="0" borderId="0" xfId="0" applyFont="1" applyFill="1" applyAlignment="1">
      <alignment horizontal="justify" vertical="center" wrapText="1"/>
    </xf>
    <xf numFmtId="49" fontId="25" fillId="0" borderId="1" xfId="120" applyNumberFormat="1" applyFont="1" applyBorder="1" applyAlignment="1">
      <alignment horizontal="center" vertical="center"/>
    </xf>
    <xf numFmtId="0" fontId="25" fillId="0" borderId="1" xfId="120" applyFont="1" applyFill="1" applyBorder="1" applyAlignment="1">
      <alignment horizontal="justify" vertical="center" wrapText="1"/>
    </xf>
    <xf numFmtId="4" fontId="25" fillId="0" borderId="19" xfId="0" applyNumberFormat="1" applyFont="1" applyBorder="1" applyAlignment="1">
      <alignment horizontal="center" vertical="center"/>
    </xf>
    <xf numFmtId="0" fontId="25" fillId="0" borderId="1" xfId="150" applyFont="1" applyBorder="1" applyAlignment="1">
      <alignment horizontal="center" vertical="center" wrapText="1"/>
    </xf>
    <xf numFmtId="49" fontId="25" fillId="0" borderId="1" xfId="150" applyNumberFormat="1" applyFont="1" applyBorder="1" applyAlignment="1" applyProtection="1">
      <alignment horizontal="justify" vertical="center" wrapText="1"/>
    </xf>
    <xf numFmtId="4" fontId="25" fillId="0" borderId="19" xfId="0" applyNumberFormat="1" applyFont="1" applyFill="1" applyBorder="1" applyAlignment="1">
      <alignment horizontal="center" vertical="center"/>
    </xf>
    <xf numFmtId="49" fontId="25" fillId="0" borderId="2" xfId="127" applyNumberFormat="1" applyFont="1" applyFill="1" applyBorder="1" applyAlignment="1">
      <alignment horizontal="center" vertical="center"/>
    </xf>
    <xf numFmtId="0" fontId="25" fillId="0" borderId="2" xfId="144" applyNumberFormat="1" applyFont="1" applyFill="1" applyBorder="1" applyAlignment="1">
      <alignment horizontal="justify" vertical="center" wrapText="1"/>
    </xf>
    <xf numFmtId="0" fontId="25" fillId="0" borderId="1" xfId="127" applyNumberFormat="1" applyFont="1" applyFill="1" applyBorder="1" applyAlignment="1">
      <alignment horizontal="justify" vertical="center" wrapText="1"/>
    </xf>
    <xf numFmtId="49" fontId="25" fillId="0" borderId="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justify" wrapText="1"/>
    </xf>
    <xf numFmtId="0" fontId="25" fillId="0" borderId="1" xfId="0" applyFont="1" applyFill="1" applyBorder="1" applyAlignment="1">
      <alignment horizontal="center" vertical="center" wrapText="1"/>
    </xf>
    <xf numFmtId="49" fontId="25" fillId="0" borderId="4" xfId="0" applyNumberFormat="1" applyFont="1" applyFill="1" applyBorder="1" applyAlignment="1">
      <alignment horizontal="center" vertical="center"/>
    </xf>
    <xf numFmtId="0" fontId="69" fillId="0" borderId="1" xfId="150" applyFont="1" applyFill="1" applyBorder="1" applyAlignment="1">
      <alignment horizontal="center" vertical="center"/>
    </xf>
    <xf numFmtId="1" fontId="69" fillId="0" borderId="1" xfId="150" applyNumberFormat="1" applyFont="1" applyFill="1" applyBorder="1" applyAlignment="1">
      <alignment horizontal="justify" vertical="center" wrapText="1"/>
    </xf>
    <xf numFmtId="0" fontId="25" fillId="0" borderId="1" xfId="0" applyFont="1" applyBorder="1" applyAlignment="1">
      <alignment horizontal="justify" vertical="center"/>
    </xf>
    <xf numFmtId="49" fontId="25" fillId="0" borderId="1" xfId="127" applyNumberFormat="1" applyFont="1" applyBorder="1" applyAlignment="1">
      <alignment horizontal="center" vertical="center" wrapText="1"/>
    </xf>
    <xf numFmtId="0" fontId="69" fillId="0" borderId="1" xfId="0" applyNumberFormat="1" applyFont="1" applyBorder="1" applyAlignment="1">
      <alignment horizontal="justify" vertical="center"/>
    </xf>
    <xf numFmtId="49" fontId="25" fillId="0" borderId="1" xfId="0" applyNumberFormat="1" applyFont="1" applyBorder="1" applyAlignment="1">
      <alignment horizontal="justify" vertical="center" wrapText="1"/>
    </xf>
    <xf numFmtId="49" fontId="25" fillId="0" borderId="18" xfId="120" applyNumberFormat="1" applyFont="1" applyBorder="1" applyAlignment="1">
      <alignment horizontal="justify" vertical="center" wrapText="1"/>
    </xf>
    <xf numFmtId="0" fontId="25" fillId="0" borderId="1" xfId="117" applyNumberFormat="1" applyFont="1" applyBorder="1" applyAlignment="1">
      <alignment horizontal="justify" vertical="center" wrapText="1"/>
    </xf>
    <xf numFmtId="0" fontId="62" fillId="0" borderId="1" xfId="0" applyFont="1" applyBorder="1" applyAlignment="1">
      <alignment wrapText="1"/>
    </xf>
    <xf numFmtId="0" fontId="71" fillId="0" borderId="0" xfId="0" applyFont="1"/>
    <xf numFmtId="0" fontId="25" fillId="0" borderId="1" xfId="120" applyFont="1" applyBorder="1" applyAlignment="1">
      <alignment horizontal="justify" wrapText="1"/>
    </xf>
    <xf numFmtId="0" fontId="67" fillId="0" borderId="1" xfId="150" applyFont="1" applyBorder="1" applyAlignment="1">
      <alignment horizontal="justify" vertical="center"/>
    </xf>
    <xf numFmtId="0" fontId="25" fillId="0" borderId="1" xfId="133" applyFont="1" applyFill="1" applyBorder="1" applyAlignment="1">
      <alignment horizontal="justify" vertical="center" wrapText="1"/>
    </xf>
    <xf numFmtId="0" fontId="25" fillId="0" borderId="1" xfId="0" applyNumberFormat="1" applyFont="1" applyBorder="1" applyAlignment="1">
      <alignment horizontal="justify" wrapText="1"/>
    </xf>
    <xf numFmtId="0" fontId="25" fillId="0" borderId="1" xfId="125" applyNumberFormat="1" applyFont="1" applyBorder="1" applyAlignment="1">
      <alignment horizontal="justify" wrapText="1"/>
    </xf>
    <xf numFmtId="0" fontId="69" fillId="0" borderId="1" xfId="150" applyFont="1" applyBorder="1" applyAlignment="1">
      <alignment horizontal="center" vertical="center" wrapText="1"/>
    </xf>
    <xf numFmtId="0" fontId="69" fillId="0" borderId="1" xfId="150" applyFont="1" applyBorder="1" applyAlignment="1">
      <alignment horizontal="justify" vertical="top" wrapText="1"/>
    </xf>
    <xf numFmtId="4" fontId="25" fillId="0" borderId="0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justify" wrapText="1"/>
    </xf>
    <xf numFmtId="0" fontId="69" fillId="0" borderId="1" xfId="0" applyNumberFormat="1" applyFont="1" applyBorder="1" applyAlignment="1">
      <alignment horizontal="justify" wrapText="1"/>
    </xf>
    <xf numFmtId="0" fontId="25" fillId="0" borderId="1" xfId="126" applyNumberFormat="1" applyFont="1" applyBorder="1" applyAlignment="1">
      <alignment horizontal="justify" wrapText="1"/>
    </xf>
    <xf numFmtId="0" fontId="25" fillId="0" borderId="1" xfId="125" applyNumberFormat="1" applyFont="1" applyBorder="1" applyAlignment="1">
      <alignment horizontal="justify" vertical="center" wrapText="1"/>
    </xf>
    <xf numFmtId="0" fontId="25" fillId="0" borderId="1" xfId="125" applyFont="1" applyBorder="1" applyAlignment="1">
      <alignment horizontal="justify" vertical="center" wrapText="1"/>
    </xf>
    <xf numFmtId="0" fontId="25" fillId="0" borderId="1" xfId="0" applyNumberFormat="1" applyFont="1" applyBorder="1" applyAlignment="1">
      <alignment horizontal="center" vertical="center"/>
    </xf>
    <xf numFmtId="0" fontId="72" fillId="0" borderId="1" xfId="0" applyFont="1" applyBorder="1" applyAlignment="1">
      <alignment horizontal="justify" vertical="center"/>
    </xf>
    <xf numFmtId="0" fontId="69" fillId="0" borderId="1" xfId="0" applyFont="1" applyBorder="1" applyAlignment="1">
      <alignment horizontal="justify" vertical="center"/>
    </xf>
    <xf numFmtId="4" fontId="69" fillId="0" borderId="1" xfId="0" applyNumberFormat="1" applyFont="1" applyBorder="1" applyAlignment="1">
      <alignment horizontal="center" vertical="center"/>
    </xf>
    <xf numFmtId="49" fontId="25" fillId="0" borderId="1" xfId="125" applyNumberFormat="1" applyFont="1" applyBorder="1" applyAlignment="1">
      <alignment horizontal="center" vertical="center"/>
    </xf>
    <xf numFmtId="0" fontId="69" fillId="0" borderId="1" xfId="150" applyFont="1" applyBorder="1" applyAlignment="1">
      <alignment horizontal="center" vertical="center"/>
    </xf>
    <xf numFmtId="0" fontId="69" fillId="0" borderId="1" xfId="150" applyFont="1" applyBorder="1" applyAlignment="1">
      <alignment horizontal="justify" vertical="center"/>
    </xf>
    <xf numFmtId="0" fontId="0" fillId="0" borderId="1" xfId="0" applyBorder="1"/>
    <xf numFmtId="0" fontId="14" fillId="0" borderId="0" xfId="0" applyFont="1"/>
    <xf numFmtId="49" fontId="10" fillId="0" borderId="1" xfId="0" applyNumberFormat="1" applyFont="1" applyFill="1" applyBorder="1" applyAlignment="1">
      <alignment horizontal="justify" vertical="center" wrapText="1"/>
    </xf>
    <xf numFmtId="0" fontId="14" fillId="0" borderId="4" xfId="0" applyFont="1" applyFill="1" applyBorder="1" applyAlignment="1">
      <alignment horizontal="justify" vertical="center" wrapText="1"/>
    </xf>
    <xf numFmtId="0" fontId="14" fillId="0" borderId="1" xfId="1" applyNumberFormat="1" applyFont="1" applyFill="1" applyBorder="1" applyAlignment="1">
      <alignment horizontal="left" vertical="center" wrapText="1"/>
    </xf>
    <xf numFmtId="0" fontId="14" fillId="0" borderId="1" xfId="2" applyNumberFormat="1" applyFont="1" applyFill="1" applyBorder="1" applyAlignment="1">
      <alignment vertical="top" wrapText="1"/>
    </xf>
    <xf numFmtId="2" fontId="14" fillId="0" borderId="1" xfId="0" applyNumberFormat="1" applyFont="1" applyFill="1" applyBorder="1" applyAlignment="1">
      <alignment horizontal="justify" vertical="center"/>
    </xf>
    <xf numFmtId="2" fontId="10" fillId="0" borderId="1" xfId="0" applyNumberFormat="1" applyFont="1" applyFill="1" applyBorder="1" applyAlignment="1">
      <alignment horizontal="center"/>
    </xf>
    <xf numFmtId="0" fontId="14" fillId="0" borderId="2" xfId="1" applyNumberFormat="1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27" fillId="0" borderId="1" xfId="0" applyFont="1" applyFill="1" applyBorder="1" applyAlignment="1">
      <alignment horizontal="justify" wrapText="1"/>
    </xf>
    <xf numFmtId="0" fontId="18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justify" wrapText="1"/>
    </xf>
    <xf numFmtId="0" fontId="22" fillId="0" borderId="1" xfId="0" applyFont="1" applyFill="1" applyBorder="1" applyAlignment="1">
      <alignment horizontal="justify" wrapText="1" shrinkToFit="1"/>
    </xf>
    <xf numFmtId="4" fontId="14" fillId="0" borderId="4" xfId="136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justify"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1" xfId="1" applyNumberFormat="1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0" fillId="0" borderId="0" xfId="0" applyAlignment="1">
      <alignment horizontal="justify"/>
    </xf>
    <xf numFmtId="0" fontId="62" fillId="0" borderId="1" xfId="0" applyFont="1" applyBorder="1" applyAlignment="1">
      <alignment horizontal="center" wrapText="1"/>
    </xf>
    <xf numFmtId="0" fontId="62" fillId="0" borderId="1" xfId="0" applyFont="1" applyBorder="1" applyAlignment="1">
      <alignment horizontal="center" vertical="center"/>
    </xf>
    <xf numFmtId="0" fontId="62" fillId="0" borderId="1" xfId="0" applyFont="1" applyBorder="1" applyAlignment="1">
      <alignment horizontal="justify" wrapText="1"/>
    </xf>
    <xf numFmtId="165" fontId="62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64" fillId="0" borderId="1" xfId="0" applyFont="1" applyBorder="1" applyAlignment="1">
      <alignment horizontal="justify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64" fillId="0" borderId="1" xfId="132" applyFont="1" applyBorder="1" applyAlignment="1">
      <alignment horizontal="justify" vertical="top" wrapText="1"/>
    </xf>
    <xf numFmtId="164" fontId="14" fillId="0" borderId="1" xfId="0" applyNumberFormat="1" applyFont="1" applyFill="1" applyBorder="1" applyAlignment="1">
      <alignment horizontal="center" wrapText="1"/>
    </xf>
    <xf numFmtId="2" fontId="14" fillId="0" borderId="1" xfId="132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justify" vertical="center" wrapText="1"/>
    </xf>
    <xf numFmtId="2" fontId="11" fillId="0" borderId="1" xfId="0" applyNumberFormat="1" applyFont="1" applyBorder="1" applyAlignment="1">
      <alignment horizontal="center" vertical="center"/>
    </xf>
    <xf numFmtId="0" fontId="73" fillId="0" borderId="1" xfId="0" applyFont="1" applyBorder="1" applyAlignment="1">
      <alignment horizontal="justify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64" fillId="0" borderId="1" xfId="0" applyFont="1" applyBorder="1" applyAlignment="1">
      <alignment horizontal="justify" vertical="center" wrapText="1"/>
    </xf>
    <xf numFmtId="0" fontId="64" fillId="0" borderId="1" xfId="0" applyFont="1" applyFill="1" applyBorder="1" applyAlignment="1">
      <alignment horizontal="center" wrapText="1"/>
    </xf>
    <xf numFmtId="0" fontId="64" fillId="0" borderId="1" xfId="0" applyFont="1" applyFill="1" applyBorder="1" applyAlignment="1">
      <alignment horizontal="justify" vertical="top" wrapText="1"/>
    </xf>
    <xf numFmtId="4" fontId="14" fillId="0" borderId="1" xfId="0" applyNumberFormat="1" applyFont="1" applyBorder="1" applyAlignment="1">
      <alignment horizontal="center" vertical="center"/>
    </xf>
    <xf numFmtId="0" fontId="25" fillId="0" borderId="0" xfId="0" applyFont="1"/>
    <xf numFmtId="0" fontId="25" fillId="0" borderId="1" xfId="120" applyFont="1" applyBorder="1" applyAlignment="1">
      <alignment horizontal="justify" vertical="center" wrapText="1"/>
    </xf>
    <xf numFmtId="0" fontId="62" fillId="0" borderId="0" xfId="0" applyFont="1" applyAlignment="1">
      <alignment horizontal="center" vertical="top" wrapText="1"/>
    </xf>
    <xf numFmtId="0" fontId="64" fillId="0" borderId="0" xfId="0" applyFont="1" applyAlignment="1">
      <alignment horizontal="center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/>
    <xf numFmtId="0" fontId="62" fillId="0" borderId="0" xfId="0" applyFont="1" applyAlignment="1">
      <alignment horizontal="center" wrapText="1"/>
    </xf>
    <xf numFmtId="0" fontId="27" fillId="0" borderId="0" xfId="0" applyFont="1" applyAlignment="1">
      <alignment horizontal="center" vertical="top" wrapText="1"/>
    </xf>
    <xf numFmtId="0" fontId="66" fillId="0" borderId="0" xfId="0" applyFont="1" applyAlignment="1">
      <alignment vertical="top"/>
    </xf>
  </cellXfs>
  <cellStyles count="151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1 - 20%" xfId="22"/>
    <cellStyle name="Accent1 - 40%" xfId="23"/>
    <cellStyle name="Accent1 - 60%" xfId="24"/>
    <cellStyle name="Accent2" xfId="25"/>
    <cellStyle name="Accent2 - 20%" xfId="26"/>
    <cellStyle name="Accent2 - 40%" xfId="27"/>
    <cellStyle name="Accent2 - 60%" xfId="28"/>
    <cellStyle name="Accent3" xfId="29"/>
    <cellStyle name="Accent3 - 20%" xfId="30"/>
    <cellStyle name="Accent3 - 40%" xfId="31"/>
    <cellStyle name="Accent3 - 60%" xfId="32"/>
    <cellStyle name="Accent3_10" xfId="33"/>
    <cellStyle name="Accent4" xfId="34"/>
    <cellStyle name="Accent4 - 20%" xfId="35"/>
    <cellStyle name="Accent4 - 40%" xfId="36"/>
    <cellStyle name="Accent4 - 60%" xfId="37"/>
    <cellStyle name="Accent4_10" xfId="38"/>
    <cellStyle name="Accent5" xfId="39"/>
    <cellStyle name="Accent5 - 20%" xfId="40"/>
    <cellStyle name="Accent5 - 40%" xfId="41"/>
    <cellStyle name="Accent5 - 60%" xfId="42"/>
    <cellStyle name="Accent5_10" xfId="43"/>
    <cellStyle name="Accent6" xfId="44"/>
    <cellStyle name="Accent6 - 20%" xfId="45"/>
    <cellStyle name="Accent6 - 40%" xfId="46"/>
    <cellStyle name="Accent6 - 60%" xfId="47"/>
    <cellStyle name="Accent6_10" xfId="48"/>
    <cellStyle name="Bad" xfId="49"/>
    <cellStyle name="Calculation" xfId="50"/>
    <cellStyle name="Check Cell" xfId="51"/>
    <cellStyle name="Emphasis 1" xfId="52"/>
    <cellStyle name="Emphasis 2" xfId="53"/>
    <cellStyle name="Emphasis 3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_own-reg-rev" xfId="64"/>
    <cellStyle name="Note" xfId="65"/>
    <cellStyle name="Output" xfId="66"/>
    <cellStyle name="SAPBEXaggData" xfId="67"/>
    <cellStyle name="SAPBEXaggDataEmph" xfId="68"/>
    <cellStyle name="SAPBEXaggItem" xfId="69"/>
    <cellStyle name="SAPBEXaggItemX" xfId="70"/>
    <cellStyle name="SAPBEXchaText" xfId="71"/>
    <cellStyle name="SAPBEXexcBad7" xfId="72"/>
    <cellStyle name="SAPBEXexcBad8" xfId="73"/>
    <cellStyle name="SAPBEXexcBad9" xfId="74"/>
    <cellStyle name="SAPBEXexcCritical4" xfId="75"/>
    <cellStyle name="SAPBEXexcCritical5" xfId="76"/>
    <cellStyle name="SAPBEXexcCritical6" xfId="77"/>
    <cellStyle name="SAPBEXexcGood1" xfId="78"/>
    <cellStyle name="SAPBEXexcGood2" xfId="79"/>
    <cellStyle name="SAPBEXexcGood3" xfId="80"/>
    <cellStyle name="SAPBEXfilterDrill" xfId="81"/>
    <cellStyle name="SAPBEXfilterItem" xfId="82"/>
    <cellStyle name="SAPBEXfilterText" xfId="83"/>
    <cellStyle name="SAPBEXformats" xfId="84"/>
    <cellStyle name="SAPBEXheaderItem" xfId="85"/>
    <cellStyle name="SAPBEXheaderText" xfId="86"/>
    <cellStyle name="SAPBEXHLevel0" xfId="87"/>
    <cellStyle name="SAPBEXHLevel0 2" xfId="88"/>
    <cellStyle name="SAPBEXHLevel0X" xfId="89"/>
    <cellStyle name="SAPBEXHLevel1" xfId="90"/>
    <cellStyle name="SAPBEXHLevel1 2" xfId="91"/>
    <cellStyle name="SAPBEXHLevel1X" xfId="92"/>
    <cellStyle name="SAPBEXHLevel2" xfId="93"/>
    <cellStyle name="SAPBEXHLevel2 2" xfId="94"/>
    <cellStyle name="SAPBEXHLevel2X" xfId="95"/>
    <cellStyle name="SAPBEXHLevel3" xfId="96"/>
    <cellStyle name="SAPBEXHLevel3X" xfId="97"/>
    <cellStyle name="SAPBEXinputData" xfId="98"/>
    <cellStyle name="SAPBEXItemHeader" xfId="99"/>
    <cellStyle name="SAPBEXresData" xfId="100"/>
    <cellStyle name="SAPBEXresDataEmph" xfId="101"/>
    <cellStyle name="SAPBEXresItem" xfId="102"/>
    <cellStyle name="SAPBEXresItemX" xfId="103"/>
    <cellStyle name="SAPBEXstdData" xfId="104"/>
    <cellStyle name="SAPBEXstdData 2" xfId="105"/>
    <cellStyle name="SAPBEXstdDataEmph" xfId="106"/>
    <cellStyle name="SAPBEXstdItem" xfId="107"/>
    <cellStyle name="SAPBEXstdItemX" xfId="108"/>
    <cellStyle name="SAPBEXtitle" xfId="109"/>
    <cellStyle name="SAPBEXunassignedItem" xfId="110"/>
    <cellStyle name="SAPBEXundefined" xfId="111"/>
    <cellStyle name="Sheet Title" xfId="112"/>
    <cellStyle name="Title" xfId="113"/>
    <cellStyle name="Total" xfId="114"/>
    <cellStyle name="Warning Text" xfId="115"/>
    <cellStyle name="Денежный 2" xfId="116"/>
    <cellStyle name="Обычный" xfId="0" builtinId="0"/>
    <cellStyle name="Обычный 10" xfId="117"/>
    <cellStyle name="Обычный 11" xfId="118"/>
    <cellStyle name="Обычный 12" xfId="119"/>
    <cellStyle name="Обычный 13" xfId="120"/>
    <cellStyle name="Обычный 14" xfId="121"/>
    <cellStyle name="Обычный 15" xfId="122"/>
    <cellStyle name="Обычный 18" xfId="123"/>
    <cellStyle name="Обычный 2" xfId="124"/>
    <cellStyle name="Обычный 2 2" xfId="125"/>
    <cellStyle name="Обычный 2 2 2" xfId="126"/>
    <cellStyle name="Обычный 2 2 2 2" xfId="127"/>
    <cellStyle name="Обычный 2 2 2 3" xfId="128"/>
    <cellStyle name="Обычный 2 2 3" xfId="129"/>
    <cellStyle name="Обычный 2 3" xfId="130"/>
    <cellStyle name="Обычный 20" xfId="2"/>
    <cellStyle name="Обычный 3" xfId="131"/>
    <cellStyle name="Обычный 3 2" xfId="143"/>
    <cellStyle name="Обычный 3 2 2" xfId="145"/>
    <cellStyle name="Обычный 3 2 3" xfId="146"/>
    <cellStyle name="Обычный 3 2 4" xfId="147"/>
    <cellStyle name="Обычный 3 2 5" xfId="148"/>
    <cellStyle name="Обычный 3 2 6" xfId="149"/>
    <cellStyle name="Обычный 3 2 7" xfId="150"/>
    <cellStyle name="Обычный 4" xfId="132"/>
    <cellStyle name="Обычный 5" xfId="133"/>
    <cellStyle name="Обычный 6" xfId="142"/>
    <cellStyle name="Обычный 7" xfId="144"/>
    <cellStyle name="Обычный 7 2" xfId="134"/>
    <cellStyle name="Обычный 8" xfId="135"/>
    <cellStyle name="Обычный 9" xfId="1"/>
    <cellStyle name="Обычный_2-й квартал" xfId="136"/>
    <cellStyle name="Обычный_Брг_03_3" xfId="137"/>
    <cellStyle name="Процентный 6" xfId="138"/>
    <cellStyle name="Стиль 1" xfId="139"/>
    <cellStyle name="Финансовый 2" xfId="140"/>
    <cellStyle name="Финансовый 3" xfId="1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7\&#1056;&#1072;&#1073;&#1086;&#1095;&#1080;&#1081;%20&#1089;&#1090;&#1086;&#1083;\2%20&#1095;&#1090;&#1077;&#1085;&#1080;&#1077;%20&#1052;&#1056;%202017-2019\&#1055;&#1088;&#1080;&#1083;&#1086;&#1078;&#1077;&#1085;&#1080;&#1103;%202%20&#1095;&#1090;&#1077;&#1085;&#1080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\&#1076;&#1086;&#1082;&#1091;&#1084;&#1077;&#1085;&#1090;&#1099;\&#1042;&#1085;&#1077;&#1089;&#1077;&#1085;&#1080;&#1077;%20&#1080;&#1079;&#1084;&#1077;&#1085;&#1077;&#1085;&#1080;&#1081;%20&#1086;&#1082;&#1090;&#1103;&#1073;&#1088;&#1100;%202014\&#1055;&#1088;&#1080;&#1083;&#1086;&#1078;&#1077;&#1085;&#1080;&#1103;%20&#1091;&#1090;&#1086;&#109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."/>
      <sheetName val="15."/>
      <sheetName val="16."/>
      <sheetName val="17."/>
      <sheetName val="18."/>
      <sheetName val="19."/>
      <sheetName val="20."/>
      <sheetName val="21."/>
      <sheetName val="22."/>
      <sheetName val="23."/>
      <sheetName val="24."/>
      <sheetName val="25."/>
      <sheetName val="26."/>
      <sheetName val="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"/>
      <sheetName val="3."/>
      <sheetName val="4"/>
      <sheetName val="5"/>
      <sheetName val="6."/>
      <sheetName val="7"/>
      <sheetName val="8"/>
    </sheetNames>
    <sheetDataSet>
      <sheetData sheetId="0">
        <row r="488">
          <cell r="E488">
            <v>541422.97499999998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0"/>
  <sheetViews>
    <sheetView workbookViewId="0">
      <selection activeCell="C18" sqref="C18"/>
    </sheetView>
  </sheetViews>
  <sheetFormatPr defaultRowHeight="12.75"/>
  <cols>
    <col min="1" max="1" width="1.42578125" customWidth="1"/>
    <col min="2" max="2" width="27.85546875" bestFit="1" customWidth="1"/>
    <col min="3" max="3" width="49.5703125" customWidth="1"/>
    <col min="4" max="4" width="13.28515625" style="62" customWidth="1"/>
    <col min="5" max="5" width="2.28515625" customWidth="1"/>
    <col min="6" max="6" width="12.140625" customWidth="1"/>
    <col min="257" max="257" width="1.42578125" customWidth="1"/>
    <col min="258" max="258" width="27.85546875" bestFit="1" customWidth="1"/>
    <col min="259" max="259" width="49.5703125" customWidth="1"/>
    <col min="260" max="260" width="14.140625" customWidth="1"/>
    <col min="261" max="261" width="2.28515625" customWidth="1"/>
    <col min="262" max="262" width="12.140625" customWidth="1"/>
    <col min="513" max="513" width="1.42578125" customWidth="1"/>
    <col min="514" max="514" width="27.85546875" bestFit="1" customWidth="1"/>
    <col min="515" max="515" width="49.5703125" customWidth="1"/>
    <col min="516" max="516" width="14.140625" customWidth="1"/>
    <col min="517" max="517" width="2.28515625" customWidth="1"/>
    <col min="518" max="518" width="12.140625" customWidth="1"/>
    <col min="769" max="769" width="1.42578125" customWidth="1"/>
    <col min="770" max="770" width="27.85546875" bestFit="1" customWidth="1"/>
    <col min="771" max="771" width="49.5703125" customWidth="1"/>
    <col min="772" max="772" width="14.140625" customWidth="1"/>
    <col min="773" max="773" width="2.28515625" customWidth="1"/>
    <col min="774" max="774" width="12.140625" customWidth="1"/>
    <col min="1025" max="1025" width="1.42578125" customWidth="1"/>
    <col min="1026" max="1026" width="27.85546875" bestFit="1" customWidth="1"/>
    <col min="1027" max="1027" width="49.5703125" customWidth="1"/>
    <col min="1028" max="1028" width="14.140625" customWidth="1"/>
    <col min="1029" max="1029" width="2.28515625" customWidth="1"/>
    <col min="1030" max="1030" width="12.140625" customWidth="1"/>
    <col min="1281" max="1281" width="1.42578125" customWidth="1"/>
    <col min="1282" max="1282" width="27.85546875" bestFit="1" customWidth="1"/>
    <col min="1283" max="1283" width="49.5703125" customWidth="1"/>
    <col min="1284" max="1284" width="14.140625" customWidth="1"/>
    <col min="1285" max="1285" width="2.28515625" customWidth="1"/>
    <col min="1286" max="1286" width="12.140625" customWidth="1"/>
    <col min="1537" max="1537" width="1.42578125" customWidth="1"/>
    <col min="1538" max="1538" width="27.85546875" bestFit="1" customWidth="1"/>
    <col min="1539" max="1539" width="49.5703125" customWidth="1"/>
    <col min="1540" max="1540" width="14.140625" customWidth="1"/>
    <col min="1541" max="1541" width="2.28515625" customWidth="1"/>
    <col min="1542" max="1542" width="12.140625" customWidth="1"/>
    <col min="1793" max="1793" width="1.42578125" customWidth="1"/>
    <col min="1794" max="1794" width="27.85546875" bestFit="1" customWidth="1"/>
    <col min="1795" max="1795" width="49.5703125" customWidth="1"/>
    <col min="1796" max="1796" width="14.140625" customWidth="1"/>
    <col min="1797" max="1797" width="2.28515625" customWidth="1"/>
    <col min="1798" max="1798" width="12.140625" customWidth="1"/>
    <col min="2049" max="2049" width="1.42578125" customWidth="1"/>
    <col min="2050" max="2050" width="27.85546875" bestFit="1" customWidth="1"/>
    <col min="2051" max="2051" width="49.5703125" customWidth="1"/>
    <col min="2052" max="2052" width="14.140625" customWidth="1"/>
    <col min="2053" max="2053" width="2.28515625" customWidth="1"/>
    <col min="2054" max="2054" width="12.140625" customWidth="1"/>
    <col min="2305" max="2305" width="1.42578125" customWidth="1"/>
    <col min="2306" max="2306" width="27.85546875" bestFit="1" customWidth="1"/>
    <col min="2307" max="2307" width="49.5703125" customWidth="1"/>
    <col min="2308" max="2308" width="14.140625" customWidth="1"/>
    <col min="2309" max="2309" width="2.28515625" customWidth="1"/>
    <col min="2310" max="2310" width="12.140625" customWidth="1"/>
    <col min="2561" max="2561" width="1.42578125" customWidth="1"/>
    <col min="2562" max="2562" width="27.85546875" bestFit="1" customWidth="1"/>
    <col min="2563" max="2563" width="49.5703125" customWidth="1"/>
    <col min="2564" max="2564" width="14.140625" customWidth="1"/>
    <col min="2565" max="2565" width="2.28515625" customWidth="1"/>
    <col min="2566" max="2566" width="12.140625" customWidth="1"/>
    <col min="2817" max="2817" width="1.42578125" customWidth="1"/>
    <col min="2818" max="2818" width="27.85546875" bestFit="1" customWidth="1"/>
    <col min="2819" max="2819" width="49.5703125" customWidth="1"/>
    <col min="2820" max="2820" width="14.140625" customWidth="1"/>
    <col min="2821" max="2821" width="2.28515625" customWidth="1"/>
    <col min="2822" max="2822" width="12.140625" customWidth="1"/>
    <col min="3073" max="3073" width="1.42578125" customWidth="1"/>
    <col min="3074" max="3074" width="27.85546875" bestFit="1" customWidth="1"/>
    <col min="3075" max="3075" width="49.5703125" customWidth="1"/>
    <col min="3076" max="3076" width="14.140625" customWidth="1"/>
    <col min="3077" max="3077" width="2.28515625" customWidth="1"/>
    <col min="3078" max="3078" width="12.140625" customWidth="1"/>
    <col min="3329" max="3329" width="1.42578125" customWidth="1"/>
    <col min="3330" max="3330" width="27.85546875" bestFit="1" customWidth="1"/>
    <col min="3331" max="3331" width="49.5703125" customWidth="1"/>
    <col min="3332" max="3332" width="14.140625" customWidth="1"/>
    <col min="3333" max="3333" width="2.28515625" customWidth="1"/>
    <col min="3334" max="3334" width="12.140625" customWidth="1"/>
    <col min="3585" max="3585" width="1.42578125" customWidth="1"/>
    <col min="3586" max="3586" width="27.85546875" bestFit="1" customWidth="1"/>
    <col min="3587" max="3587" width="49.5703125" customWidth="1"/>
    <col min="3588" max="3588" width="14.140625" customWidth="1"/>
    <col min="3589" max="3589" width="2.28515625" customWidth="1"/>
    <col min="3590" max="3590" width="12.140625" customWidth="1"/>
    <col min="3841" max="3841" width="1.42578125" customWidth="1"/>
    <col min="3842" max="3842" width="27.85546875" bestFit="1" customWidth="1"/>
    <col min="3843" max="3843" width="49.5703125" customWidth="1"/>
    <col min="3844" max="3844" width="14.140625" customWidth="1"/>
    <col min="3845" max="3845" width="2.28515625" customWidth="1"/>
    <col min="3846" max="3846" width="12.140625" customWidth="1"/>
    <col min="4097" max="4097" width="1.42578125" customWidth="1"/>
    <col min="4098" max="4098" width="27.85546875" bestFit="1" customWidth="1"/>
    <col min="4099" max="4099" width="49.5703125" customWidth="1"/>
    <col min="4100" max="4100" width="14.140625" customWidth="1"/>
    <col min="4101" max="4101" width="2.28515625" customWidth="1"/>
    <col min="4102" max="4102" width="12.140625" customWidth="1"/>
    <col min="4353" max="4353" width="1.42578125" customWidth="1"/>
    <col min="4354" max="4354" width="27.85546875" bestFit="1" customWidth="1"/>
    <col min="4355" max="4355" width="49.5703125" customWidth="1"/>
    <col min="4356" max="4356" width="14.140625" customWidth="1"/>
    <col min="4357" max="4357" width="2.28515625" customWidth="1"/>
    <col min="4358" max="4358" width="12.140625" customWidth="1"/>
    <col min="4609" max="4609" width="1.42578125" customWidth="1"/>
    <col min="4610" max="4610" width="27.85546875" bestFit="1" customWidth="1"/>
    <col min="4611" max="4611" width="49.5703125" customWidth="1"/>
    <col min="4612" max="4612" width="14.140625" customWidth="1"/>
    <col min="4613" max="4613" width="2.28515625" customWidth="1"/>
    <col min="4614" max="4614" width="12.140625" customWidth="1"/>
    <col min="4865" max="4865" width="1.42578125" customWidth="1"/>
    <col min="4866" max="4866" width="27.85546875" bestFit="1" customWidth="1"/>
    <col min="4867" max="4867" width="49.5703125" customWidth="1"/>
    <col min="4868" max="4868" width="14.140625" customWidth="1"/>
    <col min="4869" max="4869" width="2.28515625" customWidth="1"/>
    <col min="4870" max="4870" width="12.140625" customWidth="1"/>
    <col min="5121" max="5121" width="1.42578125" customWidth="1"/>
    <col min="5122" max="5122" width="27.85546875" bestFit="1" customWidth="1"/>
    <col min="5123" max="5123" width="49.5703125" customWidth="1"/>
    <col min="5124" max="5124" width="14.140625" customWidth="1"/>
    <col min="5125" max="5125" width="2.28515625" customWidth="1"/>
    <col min="5126" max="5126" width="12.140625" customWidth="1"/>
    <col min="5377" max="5377" width="1.42578125" customWidth="1"/>
    <col min="5378" max="5378" width="27.85546875" bestFit="1" customWidth="1"/>
    <col min="5379" max="5379" width="49.5703125" customWidth="1"/>
    <col min="5380" max="5380" width="14.140625" customWidth="1"/>
    <col min="5381" max="5381" width="2.28515625" customWidth="1"/>
    <col min="5382" max="5382" width="12.140625" customWidth="1"/>
    <col min="5633" max="5633" width="1.42578125" customWidth="1"/>
    <col min="5634" max="5634" width="27.85546875" bestFit="1" customWidth="1"/>
    <col min="5635" max="5635" width="49.5703125" customWidth="1"/>
    <col min="5636" max="5636" width="14.140625" customWidth="1"/>
    <col min="5637" max="5637" width="2.28515625" customWidth="1"/>
    <col min="5638" max="5638" width="12.140625" customWidth="1"/>
    <col min="5889" max="5889" width="1.42578125" customWidth="1"/>
    <col min="5890" max="5890" width="27.85546875" bestFit="1" customWidth="1"/>
    <col min="5891" max="5891" width="49.5703125" customWidth="1"/>
    <col min="5892" max="5892" width="14.140625" customWidth="1"/>
    <col min="5893" max="5893" width="2.28515625" customWidth="1"/>
    <col min="5894" max="5894" width="12.140625" customWidth="1"/>
    <col min="6145" max="6145" width="1.42578125" customWidth="1"/>
    <col min="6146" max="6146" width="27.85546875" bestFit="1" customWidth="1"/>
    <col min="6147" max="6147" width="49.5703125" customWidth="1"/>
    <col min="6148" max="6148" width="14.140625" customWidth="1"/>
    <col min="6149" max="6149" width="2.28515625" customWidth="1"/>
    <col min="6150" max="6150" width="12.140625" customWidth="1"/>
    <col min="6401" max="6401" width="1.42578125" customWidth="1"/>
    <col min="6402" max="6402" width="27.85546875" bestFit="1" customWidth="1"/>
    <col min="6403" max="6403" width="49.5703125" customWidth="1"/>
    <col min="6404" max="6404" width="14.140625" customWidth="1"/>
    <col min="6405" max="6405" width="2.28515625" customWidth="1"/>
    <col min="6406" max="6406" width="12.140625" customWidth="1"/>
    <col min="6657" max="6657" width="1.42578125" customWidth="1"/>
    <col min="6658" max="6658" width="27.85546875" bestFit="1" customWidth="1"/>
    <col min="6659" max="6659" width="49.5703125" customWidth="1"/>
    <col min="6660" max="6660" width="14.140625" customWidth="1"/>
    <col min="6661" max="6661" width="2.28515625" customWidth="1"/>
    <col min="6662" max="6662" width="12.140625" customWidth="1"/>
    <col min="6913" max="6913" width="1.42578125" customWidth="1"/>
    <col min="6914" max="6914" width="27.85546875" bestFit="1" customWidth="1"/>
    <col min="6915" max="6915" width="49.5703125" customWidth="1"/>
    <col min="6916" max="6916" width="14.140625" customWidth="1"/>
    <col min="6917" max="6917" width="2.28515625" customWidth="1"/>
    <col min="6918" max="6918" width="12.140625" customWidth="1"/>
    <col min="7169" max="7169" width="1.42578125" customWidth="1"/>
    <col min="7170" max="7170" width="27.85546875" bestFit="1" customWidth="1"/>
    <col min="7171" max="7171" width="49.5703125" customWidth="1"/>
    <col min="7172" max="7172" width="14.140625" customWidth="1"/>
    <col min="7173" max="7173" width="2.28515625" customWidth="1"/>
    <col min="7174" max="7174" width="12.140625" customWidth="1"/>
    <col min="7425" max="7425" width="1.42578125" customWidth="1"/>
    <col min="7426" max="7426" width="27.85546875" bestFit="1" customWidth="1"/>
    <col min="7427" max="7427" width="49.5703125" customWidth="1"/>
    <col min="7428" max="7428" width="14.140625" customWidth="1"/>
    <col min="7429" max="7429" width="2.28515625" customWidth="1"/>
    <col min="7430" max="7430" width="12.140625" customWidth="1"/>
    <col min="7681" max="7681" width="1.42578125" customWidth="1"/>
    <col min="7682" max="7682" width="27.85546875" bestFit="1" customWidth="1"/>
    <col min="7683" max="7683" width="49.5703125" customWidth="1"/>
    <col min="7684" max="7684" width="14.140625" customWidth="1"/>
    <col min="7685" max="7685" width="2.28515625" customWidth="1"/>
    <col min="7686" max="7686" width="12.140625" customWidth="1"/>
    <col min="7937" max="7937" width="1.42578125" customWidth="1"/>
    <col min="7938" max="7938" width="27.85546875" bestFit="1" customWidth="1"/>
    <col min="7939" max="7939" width="49.5703125" customWidth="1"/>
    <col min="7940" max="7940" width="14.140625" customWidth="1"/>
    <col min="7941" max="7941" width="2.28515625" customWidth="1"/>
    <col min="7942" max="7942" width="12.140625" customWidth="1"/>
    <col min="8193" max="8193" width="1.42578125" customWidth="1"/>
    <col min="8194" max="8194" width="27.85546875" bestFit="1" customWidth="1"/>
    <col min="8195" max="8195" width="49.5703125" customWidth="1"/>
    <col min="8196" max="8196" width="14.140625" customWidth="1"/>
    <col min="8197" max="8197" width="2.28515625" customWidth="1"/>
    <col min="8198" max="8198" width="12.140625" customWidth="1"/>
    <col min="8449" max="8449" width="1.42578125" customWidth="1"/>
    <col min="8450" max="8450" width="27.85546875" bestFit="1" customWidth="1"/>
    <col min="8451" max="8451" width="49.5703125" customWidth="1"/>
    <col min="8452" max="8452" width="14.140625" customWidth="1"/>
    <col min="8453" max="8453" width="2.28515625" customWidth="1"/>
    <col min="8454" max="8454" width="12.140625" customWidth="1"/>
    <col min="8705" max="8705" width="1.42578125" customWidth="1"/>
    <col min="8706" max="8706" width="27.85546875" bestFit="1" customWidth="1"/>
    <col min="8707" max="8707" width="49.5703125" customWidth="1"/>
    <col min="8708" max="8708" width="14.140625" customWidth="1"/>
    <col min="8709" max="8709" width="2.28515625" customWidth="1"/>
    <col min="8710" max="8710" width="12.140625" customWidth="1"/>
    <col min="8961" max="8961" width="1.42578125" customWidth="1"/>
    <col min="8962" max="8962" width="27.85546875" bestFit="1" customWidth="1"/>
    <col min="8963" max="8963" width="49.5703125" customWidth="1"/>
    <col min="8964" max="8964" width="14.140625" customWidth="1"/>
    <col min="8965" max="8965" width="2.28515625" customWidth="1"/>
    <col min="8966" max="8966" width="12.140625" customWidth="1"/>
    <col min="9217" max="9217" width="1.42578125" customWidth="1"/>
    <col min="9218" max="9218" width="27.85546875" bestFit="1" customWidth="1"/>
    <col min="9219" max="9219" width="49.5703125" customWidth="1"/>
    <col min="9220" max="9220" width="14.140625" customWidth="1"/>
    <col min="9221" max="9221" width="2.28515625" customWidth="1"/>
    <col min="9222" max="9222" width="12.140625" customWidth="1"/>
    <col min="9473" max="9473" width="1.42578125" customWidth="1"/>
    <col min="9474" max="9474" width="27.85546875" bestFit="1" customWidth="1"/>
    <col min="9475" max="9475" width="49.5703125" customWidth="1"/>
    <col min="9476" max="9476" width="14.140625" customWidth="1"/>
    <col min="9477" max="9477" width="2.28515625" customWidth="1"/>
    <col min="9478" max="9478" width="12.140625" customWidth="1"/>
    <col min="9729" max="9729" width="1.42578125" customWidth="1"/>
    <col min="9730" max="9730" width="27.85546875" bestFit="1" customWidth="1"/>
    <col min="9731" max="9731" width="49.5703125" customWidth="1"/>
    <col min="9732" max="9732" width="14.140625" customWidth="1"/>
    <col min="9733" max="9733" width="2.28515625" customWidth="1"/>
    <col min="9734" max="9734" width="12.140625" customWidth="1"/>
    <col min="9985" max="9985" width="1.42578125" customWidth="1"/>
    <col min="9986" max="9986" width="27.85546875" bestFit="1" customWidth="1"/>
    <col min="9987" max="9987" width="49.5703125" customWidth="1"/>
    <col min="9988" max="9988" width="14.140625" customWidth="1"/>
    <col min="9989" max="9989" width="2.28515625" customWidth="1"/>
    <col min="9990" max="9990" width="12.140625" customWidth="1"/>
    <col min="10241" max="10241" width="1.42578125" customWidth="1"/>
    <col min="10242" max="10242" width="27.85546875" bestFit="1" customWidth="1"/>
    <col min="10243" max="10243" width="49.5703125" customWidth="1"/>
    <col min="10244" max="10244" width="14.140625" customWidth="1"/>
    <col min="10245" max="10245" width="2.28515625" customWidth="1"/>
    <col min="10246" max="10246" width="12.140625" customWidth="1"/>
    <col min="10497" max="10497" width="1.42578125" customWidth="1"/>
    <col min="10498" max="10498" width="27.85546875" bestFit="1" customWidth="1"/>
    <col min="10499" max="10499" width="49.5703125" customWidth="1"/>
    <col min="10500" max="10500" width="14.140625" customWidth="1"/>
    <col min="10501" max="10501" width="2.28515625" customWidth="1"/>
    <col min="10502" max="10502" width="12.140625" customWidth="1"/>
    <col min="10753" max="10753" width="1.42578125" customWidth="1"/>
    <col min="10754" max="10754" width="27.85546875" bestFit="1" customWidth="1"/>
    <col min="10755" max="10755" width="49.5703125" customWidth="1"/>
    <col min="10756" max="10756" width="14.140625" customWidth="1"/>
    <col min="10757" max="10757" width="2.28515625" customWidth="1"/>
    <col min="10758" max="10758" width="12.140625" customWidth="1"/>
    <col min="11009" max="11009" width="1.42578125" customWidth="1"/>
    <col min="11010" max="11010" width="27.85546875" bestFit="1" customWidth="1"/>
    <col min="11011" max="11011" width="49.5703125" customWidth="1"/>
    <col min="11012" max="11012" width="14.140625" customWidth="1"/>
    <col min="11013" max="11013" width="2.28515625" customWidth="1"/>
    <col min="11014" max="11014" width="12.140625" customWidth="1"/>
    <col min="11265" max="11265" width="1.42578125" customWidth="1"/>
    <col min="11266" max="11266" width="27.85546875" bestFit="1" customWidth="1"/>
    <col min="11267" max="11267" width="49.5703125" customWidth="1"/>
    <col min="11268" max="11268" width="14.140625" customWidth="1"/>
    <col min="11269" max="11269" width="2.28515625" customWidth="1"/>
    <col min="11270" max="11270" width="12.140625" customWidth="1"/>
    <col min="11521" max="11521" width="1.42578125" customWidth="1"/>
    <col min="11522" max="11522" width="27.85546875" bestFit="1" customWidth="1"/>
    <col min="11523" max="11523" width="49.5703125" customWidth="1"/>
    <col min="11524" max="11524" width="14.140625" customWidth="1"/>
    <col min="11525" max="11525" width="2.28515625" customWidth="1"/>
    <col min="11526" max="11526" width="12.140625" customWidth="1"/>
    <col min="11777" max="11777" width="1.42578125" customWidth="1"/>
    <col min="11778" max="11778" width="27.85546875" bestFit="1" customWidth="1"/>
    <col min="11779" max="11779" width="49.5703125" customWidth="1"/>
    <col min="11780" max="11780" width="14.140625" customWidth="1"/>
    <col min="11781" max="11781" width="2.28515625" customWidth="1"/>
    <col min="11782" max="11782" width="12.140625" customWidth="1"/>
    <col min="12033" max="12033" width="1.42578125" customWidth="1"/>
    <col min="12034" max="12034" width="27.85546875" bestFit="1" customWidth="1"/>
    <col min="12035" max="12035" width="49.5703125" customWidth="1"/>
    <col min="12036" max="12036" width="14.140625" customWidth="1"/>
    <col min="12037" max="12037" width="2.28515625" customWidth="1"/>
    <col min="12038" max="12038" width="12.140625" customWidth="1"/>
    <col min="12289" max="12289" width="1.42578125" customWidth="1"/>
    <col min="12290" max="12290" width="27.85546875" bestFit="1" customWidth="1"/>
    <col min="12291" max="12291" width="49.5703125" customWidth="1"/>
    <col min="12292" max="12292" width="14.140625" customWidth="1"/>
    <col min="12293" max="12293" width="2.28515625" customWidth="1"/>
    <col min="12294" max="12294" width="12.140625" customWidth="1"/>
    <col min="12545" max="12545" width="1.42578125" customWidth="1"/>
    <col min="12546" max="12546" width="27.85546875" bestFit="1" customWidth="1"/>
    <col min="12547" max="12547" width="49.5703125" customWidth="1"/>
    <col min="12548" max="12548" width="14.140625" customWidth="1"/>
    <col min="12549" max="12549" width="2.28515625" customWidth="1"/>
    <col min="12550" max="12550" width="12.140625" customWidth="1"/>
    <col min="12801" max="12801" width="1.42578125" customWidth="1"/>
    <col min="12802" max="12802" width="27.85546875" bestFit="1" customWidth="1"/>
    <col min="12803" max="12803" width="49.5703125" customWidth="1"/>
    <col min="12804" max="12804" width="14.140625" customWidth="1"/>
    <col min="12805" max="12805" width="2.28515625" customWidth="1"/>
    <col min="12806" max="12806" width="12.140625" customWidth="1"/>
    <col min="13057" max="13057" width="1.42578125" customWidth="1"/>
    <col min="13058" max="13058" width="27.85546875" bestFit="1" customWidth="1"/>
    <col min="13059" max="13059" width="49.5703125" customWidth="1"/>
    <col min="13060" max="13060" width="14.140625" customWidth="1"/>
    <col min="13061" max="13061" width="2.28515625" customWidth="1"/>
    <col min="13062" max="13062" width="12.140625" customWidth="1"/>
    <col min="13313" max="13313" width="1.42578125" customWidth="1"/>
    <col min="13314" max="13314" width="27.85546875" bestFit="1" customWidth="1"/>
    <col min="13315" max="13315" width="49.5703125" customWidth="1"/>
    <col min="13316" max="13316" width="14.140625" customWidth="1"/>
    <col min="13317" max="13317" width="2.28515625" customWidth="1"/>
    <col min="13318" max="13318" width="12.140625" customWidth="1"/>
    <col min="13569" max="13569" width="1.42578125" customWidth="1"/>
    <col min="13570" max="13570" width="27.85546875" bestFit="1" customWidth="1"/>
    <col min="13571" max="13571" width="49.5703125" customWidth="1"/>
    <col min="13572" max="13572" width="14.140625" customWidth="1"/>
    <col min="13573" max="13573" width="2.28515625" customWidth="1"/>
    <col min="13574" max="13574" width="12.140625" customWidth="1"/>
    <col min="13825" max="13825" width="1.42578125" customWidth="1"/>
    <col min="13826" max="13826" width="27.85546875" bestFit="1" customWidth="1"/>
    <col min="13827" max="13827" width="49.5703125" customWidth="1"/>
    <col min="13828" max="13828" width="14.140625" customWidth="1"/>
    <col min="13829" max="13829" width="2.28515625" customWidth="1"/>
    <col min="13830" max="13830" width="12.140625" customWidth="1"/>
    <col min="14081" max="14081" width="1.42578125" customWidth="1"/>
    <col min="14082" max="14082" width="27.85546875" bestFit="1" customWidth="1"/>
    <col min="14083" max="14083" width="49.5703125" customWidth="1"/>
    <col min="14084" max="14084" width="14.140625" customWidth="1"/>
    <col min="14085" max="14085" width="2.28515625" customWidth="1"/>
    <col min="14086" max="14086" width="12.140625" customWidth="1"/>
    <col min="14337" max="14337" width="1.42578125" customWidth="1"/>
    <col min="14338" max="14338" width="27.85546875" bestFit="1" customWidth="1"/>
    <col min="14339" max="14339" width="49.5703125" customWidth="1"/>
    <col min="14340" max="14340" width="14.140625" customWidth="1"/>
    <col min="14341" max="14341" width="2.28515625" customWidth="1"/>
    <col min="14342" max="14342" width="12.140625" customWidth="1"/>
    <col min="14593" max="14593" width="1.42578125" customWidth="1"/>
    <col min="14594" max="14594" width="27.85546875" bestFit="1" customWidth="1"/>
    <col min="14595" max="14595" width="49.5703125" customWidth="1"/>
    <col min="14596" max="14596" width="14.140625" customWidth="1"/>
    <col min="14597" max="14597" width="2.28515625" customWidth="1"/>
    <col min="14598" max="14598" width="12.140625" customWidth="1"/>
    <col min="14849" max="14849" width="1.42578125" customWidth="1"/>
    <col min="14850" max="14850" width="27.85546875" bestFit="1" customWidth="1"/>
    <col min="14851" max="14851" width="49.5703125" customWidth="1"/>
    <col min="14852" max="14852" width="14.140625" customWidth="1"/>
    <col min="14853" max="14853" width="2.28515625" customWidth="1"/>
    <col min="14854" max="14854" width="12.140625" customWidth="1"/>
    <col min="15105" max="15105" width="1.42578125" customWidth="1"/>
    <col min="15106" max="15106" width="27.85546875" bestFit="1" customWidth="1"/>
    <col min="15107" max="15107" width="49.5703125" customWidth="1"/>
    <col min="15108" max="15108" width="14.140625" customWidth="1"/>
    <col min="15109" max="15109" width="2.28515625" customWidth="1"/>
    <col min="15110" max="15110" width="12.140625" customWidth="1"/>
    <col min="15361" max="15361" width="1.42578125" customWidth="1"/>
    <col min="15362" max="15362" width="27.85546875" bestFit="1" customWidth="1"/>
    <col min="15363" max="15363" width="49.5703125" customWidth="1"/>
    <col min="15364" max="15364" width="14.140625" customWidth="1"/>
    <col min="15365" max="15365" width="2.28515625" customWidth="1"/>
    <col min="15366" max="15366" width="12.140625" customWidth="1"/>
    <col min="15617" max="15617" width="1.42578125" customWidth="1"/>
    <col min="15618" max="15618" width="27.85546875" bestFit="1" customWidth="1"/>
    <col min="15619" max="15619" width="49.5703125" customWidth="1"/>
    <col min="15620" max="15620" width="14.140625" customWidth="1"/>
    <col min="15621" max="15621" width="2.28515625" customWidth="1"/>
    <col min="15622" max="15622" width="12.140625" customWidth="1"/>
    <col min="15873" max="15873" width="1.42578125" customWidth="1"/>
    <col min="15874" max="15874" width="27.85546875" bestFit="1" customWidth="1"/>
    <col min="15875" max="15875" width="49.5703125" customWidth="1"/>
    <col min="15876" max="15876" width="14.140625" customWidth="1"/>
    <col min="15877" max="15877" width="2.28515625" customWidth="1"/>
    <col min="15878" max="15878" width="12.140625" customWidth="1"/>
    <col min="16129" max="16129" width="1.42578125" customWidth="1"/>
    <col min="16130" max="16130" width="27.85546875" bestFit="1" customWidth="1"/>
    <col min="16131" max="16131" width="49.5703125" customWidth="1"/>
    <col min="16132" max="16132" width="14.140625" customWidth="1"/>
    <col min="16133" max="16133" width="2.28515625" customWidth="1"/>
    <col min="16134" max="16134" width="12.140625" customWidth="1"/>
  </cols>
  <sheetData>
    <row r="1" spans="2:4" ht="15">
      <c r="C1" s="134"/>
      <c r="D1" s="72" t="s">
        <v>610</v>
      </c>
    </row>
    <row r="2" spans="2:4" ht="15">
      <c r="C2" s="134"/>
      <c r="D2" s="72" t="s">
        <v>542</v>
      </c>
    </row>
    <row r="3" spans="2:4" ht="15">
      <c r="C3" s="134"/>
      <c r="D3" s="72" t="s">
        <v>543</v>
      </c>
    </row>
    <row r="4" spans="2:4" ht="15">
      <c r="C4" s="134"/>
      <c r="D4" s="72" t="s">
        <v>835</v>
      </c>
    </row>
    <row r="5" spans="2:4" ht="15">
      <c r="C5" s="134"/>
      <c r="D5" s="72"/>
    </row>
    <row r="6" spans="2:4" ht="15">
      <c r="C6" s="134"/>
      <c r="D6" s="72" t="s">
        <v>611</v>
      </c>
    </row>
    <row r="7" spans="2:4" ht="15">
      <c r="C7" s="134"/>
      <c r="D7" s="72" t="s">
        <v>542</v>
      </c>
    </row>
    <row r="8" spans="2:4" ht="15">
      <c r="C8" s="134"/>
      <c r="D8" s="72" t="s">
        <v>543</v>
      </c>
    </row>
    <row r="9" spans="2:4" ht="15">
      <c r="C9" s="134"/>
      <c r="D9" s="72" t="s">
        <v>544</v>
      </c>
    </row>
    <row r="11" spans="2:4" ht="48" customHeight="1">
      <c r="B11" s="263" t="s">
        <v>612</v>
      </c>
      <c r="C11" s="264"/>
      <c r="D11" s="264"/>
    </row>
    <row r="12" spans="2:4" ht="15">
      <c r="B12" s="135"/>
      <c r="C12" s="135"/>
      <c r="D12" s="136"/>
    </row>
    <row r="13" spans="2:4" ht="31.5">
      <c r="B13" s="137" t="s">
        <v>613</v>
      </c>
      <c r="C13" s="138" t="s">
        <v>614</v>
      </c>
      <c r="D13" s="139" t="s">
        <v>430</v>
      </c>
    </row>
    <row r="14" spans="2:4">
      <c r="B14" s="140">
        <v>1</v>
      </c>
      <c r="C14" s="141">
        <v>2</v>
      </c>
      <c r="D14" s="142">
        <v>3</v>
      </c>
    </row>
    <row r="15" spans="2:4" ht="21" customHeight="1">
      <c r="B15" s="143" t="s">
        <v>615</v>
      </c>
      <c r="C15" s="144" t="s">
        <v>616</v>
      </c>
      <c r="D15" s="145">
        <f>D16+D70</f>
        <v>531848.29958000011</v>
      </c>
    </row>
    <row r="16" spans="2:4" ht="15.75">
      <c r="B16" s="146" t="s">
        <v>617</v>
      </c>
      <c r="C16" s="147" t="s">
        <v>618</v>
      </c>
      <c r="D16" s="148">
        <f>D17+D29+D36+D38+D58+D45+D52+D32+D23+D50</f>
        <v>107179.70000000001</v>
      </c>
    </row>
    <row r="17" spans="2:4" ht="15.75">
      <c r="B17" s="149" t="s">
        <v>619</v>
      </c>
      <c r="C17" s="150" t="s">
        <v>620</v>
      </c>
      <c r="D17" s="151">
        <f>D18</f>
        <v>81673</v>
      </c>
    </row>
    <row r="18" spans="2:4" ht="15.75">
      <c r="B18" s="152" t="s">
        <v>621</v>
      </c>
      <c r="C18" s="153" t="s">
        <v>622</v>
      </c>
      <c r="D18" s="151">
        <f>D19+D20+D21+D22</f>
        <v>81673</v>
      </c>
    </row>
    <row r="19" spans="2:4" ht="97.5">
      <c r="B19" s="154" t="s">
        <v>623</v>
      </c>
      <c r="C19" s="155" t="s">
        <v>624</v>
      </c>
      <c r="D19" s="151">
        <f>71610+5000+4450</f>
        <v>81060</v>
      </c>
    </row>
    <row r="20" spans="2:4" ht="141.75">
      <c r="B20" s="154" t="s">
        <v>625</v>
      </c>
      <c r="C20" s="155" t="s">
        <v>626</v>
      </c>
      <c r="D20" s="151">
        <f>410-20</f>
        <v>390</v>
      </c>
    </row>
    <row r="21" spans="2:4" ht="63">
      <c r="B21" s="156" t="s">
        <v>627</v>
      </c>
      <c r="C21" s="157" t="s">
        <v>628</v>
      </c>
      <c r="D21" s="151">
        <f>360-197</f>
        <v>163</v>
      </c>
    </row>
    <row r="22" spans="2:4" ht="111" customHeight="1">
      <c r="B22" s="156" t="s">
        <v>629</v>
      </c>
      <c r="C22" s="157" t="s">
        <v>630</v>
      </c>
      <c r="D22" s="151">
        <f>120-60</f>
        <v>60</v>
      </c>
    </row>
    <row r="23" spans="2:4" ht="47.25">
      <c r="B23" s="154" t="s">
        <v>631</v>
      </c>
      <c r="C23" s="155" t="s">
        <v>632</v>
      </c>
      <c r="D23" s="151">
        <f>D24</f>
        <v>5185.5</v>
      </c>
    </row>
    <row r="24" spans="2:4" ht="47.25">
      <c r="B24" s="154" t="s">
        <v>633</v>
      </c>
      <c r="C24" s="158" t="s">
        <v>634</v>
      </c>
      <c r="D24" s="151">
        <f>D25+D26+D27+D28</f>
        <v>5185.5</v>
      </c>
    </row>
    <row r="25" spans="2:4" ht="94.5">
      <c r="B25" s="154" t="s">
        <v>635</v>
      </c>
      <c r="C25" s="155" t="s">
        <v>636</v>
      </c>
      <c r="D25" s="151">
        <f>1757.9+350</f>
        <v>2107.9</v>
      </c>
    </row>
    <row r="26" spans="2:4" ht="110.25">
      <c r="B26" s="154" t="s">
        <v>637</v>
      </c>
      <c r="C26" s="155" t="s">
        <v>638</v>
      </c>
      <c r="D26" s="151">
        <f>20.6+1.2</f>
        <v>21.8</v>
      </c>
    </row>
    <row r="27" spans="2:4" ht="94.5">
      <c r="B27" s="154" t="s">
        <v>639</v>
      </c>
      <c r="C27" s="155" t="s">
        <v>640</v>
      </c>
      <c r="D27" s="151">
        <f>3060.8+390</f>
        <v>3450.8</v>
      </c>
    </row>
    <row r="28" spans="2:4" ht="94.5">
      <c r="B28" s="159" t="s">
        <v>641</v>
      </c>
      <c r="C28" s="160" t="s">
        <v>642</v>
      </c>
      <c r="D28" s="151">
        <f>-195-200</f>
        <v>-395</v>
      </c>
    </row>
    <row r="29" spans="2:4" ht="15.75">
      <c r="B29" s="149" t="s">
        <v>643</v>
      </c>
      <c r="C29" s="161" t="s">
        <v>644</v>
      </c>
      <c r="D29" s="151">
        <f>D30+D31</f>
        <v>3429.1</v>
      </c>
    </row>
    <row r="30" spans="2:4" ht="31.5">
      <c r="B30" s="149" t="s">
        <v>645</v>
      </c>
      <c r="C30" s="162" t="s">
        <v>646</v>
      </c>
      <c r="D30" s="151">
        <f>3650-250</f>
        <v>3400</v>
      </c>
    </row>
    <row r="31" spans="2:4" ht="63">
      <c r="B31" s="163" t="s">
        <v>647</v>
      </c>
      <c r="C31" s="164" t="s">
        <v>648</v>
      </c>
      <c r="D31" s="151">
        <f>17.1+12</f>
        <v>29.1</v>
      </c>
    </row>
    <row r="32" spans="2:4" ht="15.75">
      <c r="B32" s="149" t="s">
        <v>649</v>
      </c>
      <c r="C32" s="165" t="s">
        <v>650</v>
      </c>
      <c r="D32" s="151">
        <f>D33</f>
        <v>8049</v>
      </c>
    </row>
    <row r="33" spans="2:4" ht="15.75">
      <c r="B33" s="149" t="s">
        <v>651</v>
      </c>
      <c r="C33" s="165" t="s">
        <v>652</v>
      </c>
      <c r="D33" s="151">
        <f>D34+D35</f>
        <v>8049</v>
      </c>
    </row>
    <row r="34" spans="2:4" ht="15.75">
      <c r="B34" s="149" t="s">
        <v>653</v>
      </c>
      <c r="C34" s="165" t="s">
        <v>654</v>
      </c>
      <c r="D34" s="151">
        <f>550+100+109</f>
        <v>759</v>
      </c>
    </row>
    <row r="35" spans="2:4" ht="15.75">
      <c r="B35" s="149" t="s">
        <v>655</v>
      </c>
      <c r="C35" s="165" t="s">
        <v>656</v>
      </c>
      <c r="D35" s="151">
        <f>6750+540</f>
        <v>7290</v>
      </c>
    </row>
    <row r="36" spans="2:4" ht="15.75">
      <c r="B36" s="149" t="s">
        <v>657</v>
      </c>
      <c r="C36" s="150" t="s">
        <v>658</v>
      </c>
      <c r="D36" s="151">
        <f>D37</f>
        <v>772</v>
      </c>
    </row>
    <row r="37" spans="2:4" ht="63">
      <c r="B37" s="149" t="s">
        <v>659</v>
      </c>
      <c r="C37" s="162" t="s">
        <v>660</v>
      </c>
      <c r="D37" s="151">
        <f>1050-278</f>
        <v>772</v>
      </c>
    </row>
    <row r="38" spans="2:4" ht="63">
      <c r="B38" s="149" t="s">
        <v>661</v>
      </c>
      <c r="C38" s="162" t="s">
        <v>662</v>
      </c>
      <c r="D38" s="151">
        <f>D39+D43</f>
        <v>3059</v>
      </c>
    </row>
    <row r="39" spans="2:4" ht="108" customHeight="1">
      <c r="B39" s="166" t="s">
        <v>663</v>
      </c>
      <c r="C39" s="167" t="s">
        <v>664</v>
      </c>
      <c r="D39" s="151">
        <f>D40+D42+D41</f>
        <v>2958</v>
      </c>
    </row>
    <row r="40" spans="2:4" ht="126">
      <c r="B40" s="168" t="s">
        <v>665</v>
      </c>
      <c r="C40" s="169" t="s">
        <v>666</v>
      </c>
      <c r="D40" s="131">
        <f>660+70+258</f>
        <v>988</v>
      </c>
    </row>
    <row r="41" spans="2:4" ht="110.25">
      <c r="B41" s="169" t="s">
        <v>667</v>
      </c>
      <c r="C41" s="170" t="s">
        <v>668</v>
      </c>
      <c r="D41" s="131">
        <v>850</v>
      </c>
    </row>
    <row r="42" spans="2:4" ht="94.5">
      <c r="B42" s="149" t="s">
        <v>669</v>
      </c>
      <c r="C42" s="171" t="s">
        <v>670</v>
      </c>
      <c r="D42" s="151">
        <f>1300-180</f>
        <v>1120</v>
      </c>
    </row>
    <row r="43" spans="2:4" ht="31.5">
      <c r="B43" s="172" t="s">
        <v>671</v>
      </c>
      <c r="C43" s="173" t="s">
        <v>672</v>
      </c>
      <c r="D43" s="174">
        <f>D44</f>
        <v>101</v>
      </c>
    </row>
    <row r="44" spans="2:4" ht="78.75">
      <c r="B44" s="175" t="s">
        <v>673</v>
      </c>
      <c r="C44" s="176" t="s">
        <v>674</v>
      </c>
      <c r="D44" s="174">
        <f>150-49</f>
        <v>101</v>
      </c>
    </row>
    <row r="45" spans="2:4" ht="31.5">
      <c r="B45" s="149" t="s">
        <v>675</v>
      </c>
      <c r="C45" s="162" t="s">
        <v>676</v>
      </c>
      <c r="D45" s="174">
        <f>D49+D46+D47+D48</f>
        <v>213</v>
      </c>
    </row>
    <row r="46" spans="2:4" ht="31.5">
      <c r="B46" s="172" t="s">
        <v>836</v>
      </c>
      <c r="C46" s="262" t="s">
        <v>837</v>
      </c>
      <c r="D46" s="174">
        <v>5</v>
      </c>
    </row>
    <row r="47" spans="2:4" ht="31.5">
      <c r="B47" s="172" t="s">
        <v>838</v>
      </c>
      <c r="C47" s="262" t="s">
        <v>839</v>
      </c>
      <c r="D47" s="174">
        <v>2</v>
      </c>
    </row>
    <row r="48" spans="2:4" ht="31.5">
      <c r="B48" s="172" t="s">
        <v>840</v>
      </c>
      <c r="C48" s="262" t="s">
        <v>841</v>
      </c>
      <c r="D48" s="174">
        <v>56</v>
      </c>
    </row>
    <row r="49" spans="2:6" ht="31.5">
      <c r="B49" s="166" t="s">
        <v>677</v>
      </c>
      <c r="C49" s="167" t="s">
        <v>678</v>
      </c>
      <c r="D49" s="177">
        <f>450-300</f>
        <v>150</v>
      </c>
    </row>
    <row r="50" spans="2:6" ht="47.25">
      <c r="B50" s="178" t="s">
        <v>679</v>
      </c>
      <c r="C50" s="179" t="s">
        <v>680</v>
      </c>
      <c r="D50" s="177">
        <f>D51</f>
        <v>124.6</v>
      </c>
    </row>
    <row r="51" spans="2:6" ht="31.5">
      <c r="B51" s="178" t="s">
        <v>681</v>
      </c>
      <c r="C51" s="180" t="s">
        <v>682</v>
      </c>
      <c r="D51" s="177">
        <f>70+11.6+43</f>
        <v>124.6</v>
      </c>
    </row>
    <row r="52" spans="2:6" ht="31.5">
      <c r="B52" s="181" t="s">
        <v>683</v>
      </c>
      <c r="C52" s="182" t="s">
        <v>684</v>
      </c>
      <c r="D52" s="174">
        <f>D53+D54+D55+D56+D57</f>
        <v>2168.3999999999996</v>
      </c>
    </row>
    <row r="53" spans="2:6" ht="126">
      <c r="B53" s="170" t="s">
        <v>685</v>
      </c>
      <c r="C53" s="170" t="s">
        <v>686</v>
      </c>
      <c r="D53" s="174">
        <f>800+550.1+114</f>
        <v>1464.1</v>
      </c>
    </row>
    <row r="54" spans="2:6" ht="78.75">
      <c r="B54" s="183" t="s">
        <v>687</v>
      </c>
      <c r="C54" s="170" t="s">
        <v>688</v>
      </c>
      <c r="D54" s="177">
        <f>1300-950</f>
        <v>350</v>
      </c>
    </row>
    <row r="55" spans="2:6" ht="63">
      <c r="B55" s="184" t="s">
        <v>689</v>
      </c>
      <c r="C55" s="170" t="s">
        <v>690</v>
      </c>
      <c r="D55" s="177">
        <f>80+46+19.3</f>
        <v>145.30000000000001</v>
      </c>
    </row>
    <row r="56" spans="2:6" ht="110.25" customHeight="1">
      <c r="B56" s="185" t="s">
        <v>691</v>
      </c>
      <c r="C56" s="186" t="s">
        <v>692</v>
      </c>
      <c r="D56" s="177">
        <f>40+92+12</f>
        <v>144</v>
      </c>
    </row>
    <row r="57" spans="2:6" ht="109.5" customHeight="1">
      <c r="B57" s="185" t="s">
        <v>693</v>
      </c>
      <c r="C57" s="186" t="s">
        <v>694</v>
      </c>
      <c r="D57" s="177">
        <f>20+10.4+8+26.6</f>
        <v>65</v>
      </c>
    </row>
    <row r="58" spans="2:6" ht="20.25" customHeight="1">
      <c r="B58" s="149" t="s">
        <v>695</v>
      </c>
      <c r="C58" s="187" t="s">
        <v>696</v>
      </c>
      <c r="D58" s="151">
        <f>D59+D69+D63+D60+D61+D62+D64+D65+D66+D67+D68</f>
        <v>2506.1</v>
      </c>
      <c r="F58" s="73"/>
    </row>
    <row r="59" spans="2:6" ht="97.5">
      <c r="B59" s="149" t="s">
        <v>697</v>
      </c>
      <c r="C59" s="171" t="s">
        <v>698</v>
      </c>
      <c r="D59" s="151">
        <v>15</v>
      </c>
      <c r="F59" s="73"/>
    </row>
    <row r="60" spans="2:6" ht="78.75">
      <c r="B60" s="175" t="s">
        <v>699</v>
      </c>
      <c r="C60" s="176" t="s">
        <v>700</v>
      </c>
      <c r="D60" s="151">
        <f>6.4+1+1</f>
        <v>8.4</v>
      </c>
      <c r="F60" s="73"/>
    </row>
    <row r="61" spans="2:6" ht="78.75">
      <c r="B61" s="175" t="s">
        <v>701</v>
      </c>
      <c r="C61" s="176" t="s">
        <v>702</v>
      </c>
      <c r="D61" s="151">
        <f>14+10</f>
        <v>24</v>
      </c>
      <c r="F61" s="73"/>
    </row>
    <row r="62" spans="2:6" ht="78.75">
      <c r="B62" s="188" t="s">
        <v>703</v>
      </c>
      <c r="C62" s="189" t="s">
        <v>704</v>
      </c>
      <c r="D62" s="151">
        <f>5+30</f>
        <v>35</v>
      </c>
      <c r="F62" s="73"/>
    </row>
    <row r="63" spans="2:6" ht="47.25">
      <c r="B63" s="149" t="s">
        <v>705</v>
      </c>
      <c r="C63" s="190" t="s">
        <v>706</v>
      </c>
      <c r="D63" s="151">
        <f>50+13.8</f>
        <v>63.8</v>
      </c>
      <c r="F63" s="73"/>
    </row>
    <row r="64" spans="2:6" ht="31.5">
      <c r="B64" s="175" t="s">
        <v>707</v>
      </c>
      <c r="C64" s="176" t="s">
        <v>708</v>
      </c>
      <c r="D64" s="139">
        <f>211+56+10</f>
        <v>277</v>
      </c>
      <c r="F64" s="73"/>
    </row>
    <row r="65" spans="2:6" ht="78.75">
      <c r="B65" s="175" t="s">
        <v>709</v>
      </c>
      <c r="C65" s="176" t="s">
        <v>710</v>
      </c>
      <c r="D65" s="139">
        <f>3+2</f>
        <v>5</v>
      </c>
      <c r="F65" s="73"/>
    </row>
    <row r="66" spans="2:6" ht="78.75">
      <c r="B66" s="163" t="s">
        <v>711</v>
      </c>
      <c r="C66" s="191" t="s">
        <v>712</v>
      </c>
      <c r="D66" s="139">
        <v>0.5</v>
      </c>
      <c r="F66" s="73"/>
    </row>
    <row r="67" spans="2:6" ht="78.75">
      <c r="B67" s="188" t="s">
        <v>713</v>
      </c>
      <c r="C67" s="192" t="s">
        <v>714</v>
      </c>
      <c r="D67" s="139">
        <v>38.799999999999997</v>
      </c>
      <c r="F67" s="73"/>
    </row>
    <row r="68" spans="2:6" ht="94.5">
      <c r="B68" s="175" t="s">
        <v>715</v>
      </c>
      <c r="C68" s="176" t="s">
        <v>716</v>
      </c>
      <c r="D68" s="139">
        <f>6.1+100+50</f>
        <v>156.1</v>
      </c>
      <c r="F68" s="73"/>
    </row>
    <row r="69" spans="2:6" ht="63">
      <c r="B69" s="149" t="s">
        <v>717</v>
      </c>
      <c r="C69" s="162" t="s">
        <v>718</v>
      </c>
      <c r="D69" s="151">
        <f>1155+220.5+307+200</f>
        <v>1882.5</v>
      </c>
      <c r="F69" s="73"/>
    </row>
    <row r="70" spans="2:6" ht="15.75">
      <c r="B70" s="146" t="s">
        <v>719</v>
      </c>
      <c r="C70" s="193" t="s">
        <v>720</v>
      </c>
      <c r="D70" s="148">
        <f>D71+D73+D85+D113</f>
        <v>424668.59958000004</v>
      </c>
    </row>
    <row r="71" spans="2:6" s="194" customFormat="1" ht="31.5">
      <c r="B71" s="149" t="s">
        <v>721</v>
      </c>
      <c r="C71" s="162" t="s">
        <v>722</v>
      </c>
      <c r="D71" s="151">
        <f>D72</f>
        <v>140991.20000000001</v>
      </c>
    </row>
    <row r="72" spans="2:6" ht="31.5">
      <c r="B72" s="149" t="s">
        <v>723</v>
      </c>
      <c r="C72" s="162" t="s">
        <v>724</v>
      </c>
      <c r="D72" s="151">
        <v>140991.20000000001</v>
      </c>
    </row>
    <row r="73" spans="2:6" ht="47.25">
      <c r="B73" s="149" t="s">
        <v>725</v>
      </c>
      <c r="C73" s="162" t="s">
        <v>726</v>
      </c>
      <c r="D73" s="151">
        <f>D79+D74+D75+D76</f>
        <v>38028.475720000002</v>
      </c>
    </row>
    <row r="74" spans="2:6" ht="60.75" customHeight="1">
      <c r="B74" s="172" t="s">
        <v>727</v>
      </c>
      <c r="C74" s="195" t="s">
        <v>728</v>
      </c>
      <c r="D74" s="151">
        <f>1897.36812+4364.44</f>
        <v>6261.8081199999997</v>
      </c>
    </row>
    <row r="75" spans="2:6" ht="63">
      <c r="B75" s="149" t="s">
        <v>729</v>
      </c>
      <c r="C75" s="196" t="s">
        <v>592</v>
      </c>
      <c r="D75" s="151">
        <v>142.59700000000001</v>
      </c>
    </row>
    <row r="76" spans="2:6" ht="31.5">
      <c r="B76" s="168" t="s">
        <v>730</v>
      </c>
      <c r="C76" s="196" t="s">
        <v>731</v>
      </c>
      <c r="D76" s="151">
        <f>D77+D78</f>
        <v>63.881599999999999</v>
      </c>
    </row>
    <row r="77" spans="2:6" ht="63">
      <c r="B77" s="168"/>
      <c r="C77" s="196" t="s">
        <v>732</v>
      </c>
      <c r="D77" s="151">
        <v>5</v>
      </c>
    </row>
    <row r="78" spans="2:6" ht="126">
      <c r="B78" s="168"/>
      <c r="C78" s="196" t="s">
        <v>733</v>
      </c>
      <c r="D78" s="151">
        <v>58.881599999999999</v>
      </c>
    </row>
    <row r="79" spans="2:6" ht="31.5">
      <c r="B79" s="149" t="s">
        <v>734</v>
      </c>
      <c r="C79" s="162" t="s">
        <v>735</v>
      </c>
      <c r="D79" s="151">
        <f>D82+D83+D84+D81+D80</f>
        <v>31560.189000000002</v>
      </c>
    </row>
    <row r="80" spans="2:6" ht="47.25">
      <c r="B80" s="149"/>
      <c r="C80" s="162" t="s">
        <v>736</v>
      </c>
      <c r="D80" s="151">
        <v>2888.607</v>
      </c>
    </row>
    <row r="81" spans="2:5" ht="78.75">
      <c r="B81" s="149"/>
      <c r="C81" s="195" t="s">
        <v>737</v>
      </c>
      <c r="D81" s="151">
        <f>5813.802+17659.88</f>
        <v>23473.682000000001</v>
      </c>
    </row>
    <row r="82" spans="2:5" ht="90.75" customHeight="1">
      <c r="B82" s="149"/>
      <c r="C82" s="162" t="s">
        <v>738</v>
      </c>
      <c r="D82" s="151">
        <v>32.5</v>
      </c>
    </row>
    <row r="83" spans="2:5" ht="63">
      <c r="B83" s="149"/>
      <c r="C83" s="197" t="s">
        <v>739</v>
      </c>
      <c r="D83" s="151">
        <v>122.2</v>
      </c>
    </row>
    <row r="84" spans="2:5" ht="267.75">
      <c r="B84" s="149"/>
      <c r="C84" s="197" t="s">
        <v>740</v>
      </c>
      <c r="D84" s="151">
        <f>4779.8+263.4</f>
        <v>5043.2</v>
      </c>
    </row>
    <row r="85" spans="2:5" ht="31.5">
      <c r="B85" s="149" t="s">
        <v>741</v>
      </c>
      <c r="C85" s="198" t="s">
        <v>742</v>
      </c>
      <c r="D85" s="151">
        <f>D88+D106+D87+D86+D108+D109+D110+D107+D111</f>
        <v>242617.50086000003</v>
      </c>
    </row>
    <row r="86" spans="2:5" ht="47.25">
      <c r="B86" s="149" t="s">
        <v>743</v>
      </c>
      <c r="C86" s="199" t="s">
        <v>744</v>
      </c>
      <c r="D86" s="151">
        <v>1596</v>
      </c>
    </row>
    <row r="87" spans="2:5" ht="47.25">
      <c r="B87" s="200" t="s">
        <v>745</v>
      </c>
      <c r="C87" s="201" t="s">
        <v>746</v>
      </c>
      <c r="D87" s="151">
        <f>3888.1-2.6</f>
        <v>3885.5</v>
      </c>
    </row>
    <row r="88" spans="2:5" ht="47.25">
      <c r="B88" s="149" t="s">
        <v>747</v>
      </c>
      <c r="C88" s="198" t="s">
        <v>748</v>
      </c>
      <c r="D88" s="131">
        <f>D89+D91+D92+D93+D94+D95+D96+D97+D99+D100+D101+D90+D102+D103+D105+D104+D98</f>
        <v>229606.04440000001</v>
      </c>
      <c r="E88" s="202"/>
    </row>
    <row r="89" spans="2:5" ht="110.25">
      <c r="B89" s="149"/>
      <c r="C89" s="162" t="s">
        <v>749</v>
      </c>
      <c r="D89" s="151">
        <f>129167.3+5394.8214</f>
        <v>134562.1214</v>
      </c>
    </row>
    <row r="90" spans="2:5" ht="78.75">
      <c r="B90" s="149"/>
      <c r="C90" s="162" t="s">
        <v>750</v>
      </c>
      <c r="D90" s="151">
        <f>63323.9+488.858-324.5</f>
        <v>63488.258000000002</v>
      </c>
    </row>
    <row r="91" spans="2:5" ht="47.25">
      <c r="B91" s="149"/>
      <c r="C91" s="162" t="s">
        <v>751</v>
      </c>
      <c r="D91" s="151">
        <v>4</v>
      </c>
    </row>
    <row r="92" spans="2:5" ht="78.75">
      <c r="B92" s="149"/>
      <c r="C92" s="162" t="s">
        <v>752</v>
      </c>
      <c r="D92" s="151">
        <v>411.6</v>
      </c>
    </row>
    <row r="93" spans="2:5" ht="63">
      <c r="B93" s="149"/>
      <c r="C93" s="162" t="s">
        <v>753</v>
      </c>
      <c r="D93" s="151">
        <v>922.8</v>
      </c>
    </row>
    <row r="94" spans="2:5" ht="110.25">
      <c r="B94" s="149"/>
      <c r="C94" s="203" t="s">
        <v>754</v>
      </c>
      <c r="D94" s="151">
        <v>9.1999999999999993</v>
      </c>
    </row>
    <row r="95" spans="2:5" ht="63">
      <c r="B95" s="149"/>
      <c r="C95" s="162" t="s">
        <v>755</v>
      </c>
      <c r="D95" s="151">
        <f>165.3-1.9</f>
        <v>163.4</v>
      </c>
    </row>
    <row r="96" spans="2:5" ht="90.75" customHeight="1">
      <c r="B96" s="149"/>
      <c r="C96" s="203" t="s">
        <v>756</v>
      </c>
      <c r="D96" s="151">
        <v>1.2</v>
      </c>
    </row>
    <row r="97" spans="2:6" ht="110.25">
      <c r="B97" s="149"/>
      <c r="C97" s="204" t="s">
        <v>757</v>
      </c>
      <c r="D97" s="151">
        <v>6576.1</v>
      </c>
    </row>
    <row r="98" spans="2:6" ht="94.5">
      <c r="B98" s="149"/>
      <c r="C98" s="204" t="s">
        <v>758</v>
      </c>
      <c r="D98" s="151">
        <v>79.7</v>
      </c>
    </row>
    <row r="99" spans="2:6" ht="63">
      <c r="B99" s="149"/>
      <c r="C99" s="204" t="s">
        <v>759</v>
      </c>
      <c r="D99" s="151">
        <f>5896.3-304.3-335.5</f>
        <v>5256.5</v>
      </c>
    </row>
    <row r="100" spans="2:6" ht="63">
      <c r="B100" s="149"/>
      <c r="C100" s="162" t="s">
        <v>760</v>
      </c>
      <c r="D100" s="151">
        <f>13774.8+227.8</f>
        <v>14002.599999999999</v>
      </c>
    </row>
    <row r="101" spans="2:6" ht="31.5">
      <c r="B101" s="149"/>
      <c r="C101" s="162" t="s">
        <v>761</v>
      </c>
      <c r="D101" s="151">
        <v>3635.3</v>
      </c>
    </row>
    <row r="102" spans="2:6" ht="63">
      <c r="B102" s="149"/>
      <c r="C102" s="205" t="s">
        <v>762</v>
      </c>
      <c r="D102" s="151">
        <v>333.4</v>
      </c>
    </row>
    <row r="103" spans="2:6" ht="108.75" customHeight="1">
      <c r="B103" s="149"/>
      <c r="C103" s="205" t="s">
        <v>763</v>
      </c>
      <c r="D103" s="131">
        <v>27.4</v>
      </c>
    </row>
    <row r="104" spans="2:6" ht="63">
      <c r="B104" s="149"/>
      <c r="C104" s="205" t="s">
        <v>764</v>
      </c>
      <c r="D104" s="131">
        <v>38.164999999999999</v>
      </c>
    </row>
    <row r="105" spans="2:6" ht="110.25">
      <c r="B105" s="149"/>
      <c r="C105" s="203" t="s">
        <v>765</v>
      </c>
      <c r="D105" s="131">
        <f>137.1-42.8</f>
        <v>94.3</v>
      </c>
    </row>
    <row r="106" spans="2:6" ht="110.25">
      <c r="B106" s="149" t="s">
        <v>766</v>
      </c>
      <c r="C106" s="203" t="s">
        <v>767</v>
      </c>
      <c r="D106" s="131">
        <f>4418.8-137.1-1931.1</f>
        <v>2350.6</v>
      </c>
      <c r="F106" s="73"/>
    </row>
    <row r="107" spans="2:6" ht="78.75">
      <c r="B107" s="149" t="s">
        <v>768</v>
      </c>
      <c r="C107" s="205" t="s">
        <v>769</v>
      </c>
      <c r="D107" s="131">
        <v>828.15242000000001</v>
      </c>
      <c r="F107" s="73"/>
    </row>
    <row r="108" spans="2:6" ht="126">
      <c r="B108" s="149" t="s">
        <v>770</v>
      </c>
      <c r="C108" s="206" t="s">
        <v>771</v>
      </c>
      <c r="D108" s="131">
        <f>4021.38-1340.46</f>
        <v>2680.92</v>
      </c>
    </row>
    <row r="109" spans="2:6" ht="96" customHeight="1">
      <c r="B109" s="149" t="s">
        <v>772</v>
      </c>
      <c r="C109" s="207" t="s">
        <v>773</v>
      </c>
      <c r="D109" s="131">
        <f>1340.46-33.66</f>
        <v>1306.8</v>
      </c>
    </row>
    <row r="110" spans="2:6" ht="63">
      <c r="B110" s="208" t="s">
        <v>774</v>
      </c>
      <c r="C110" s="203" t="s">
        <v>775</v>
      </c>
      <c r="D110" s="131">
        <f>172.1+80</f>
        <v>252.1</v>
      </c>
    </row>
    <row r="111" spans="2:6" ht="31.5">
      <c r="B111" s="200" t="s">
        <v>776</v>
      </c>
      <c r="C111" s="201" t="s">
        <v>777</v>
      </c>
      <c r="D111" s="131">
        <f>D112</f>
        <v>111.38404</v>
      </c>
    </row>
    <row r="112" spans="2:6" ht="78.75">
      <c r="B112" s="209"/>
      <c r="C112" s="210" t="s">
        <v>778</v>
      </c>
      <c r="D112" s="211">
        <v>111.38404</v>
      </c>
    </row>
    <row r="113" spans="2:5" ht="15.75">
      <c r="B113" s="212" t="s">
        <v>779</v>
      </c>
      <c r="C113" s="207" t="s">
        <v>780</v>
      </c>
      <c r="D113" s="151">
        <f>D114+D119</f>
        <v>3031.4229999999998</v>
      </c>
    </row>
    <row r="114" spans="2:5" ht="81" customHeight="1">
      <c r="B114" s="212" t="s">
        <v>781</v>
      </c>
      <c r="C114" s="207" t="s">
        <v>782</v>
      </c>
      <c r="D114" s="151">
        <f>D115+D116+D117+D118</f>
        <v>2990.8229999999999</v>
      </c>
    </row>
    <row r="115" spans="2:5" ht="15.75">
      <c r="B115" s="212"/>
      <c r="C115" s="207" t="s">
        <v>783</v>
      </c>
      <c r="D115" s="151">
        <f>29.9+250+3286.9-743-670.2+42</f>
        <v>2195.6000000000004</v>
      </c>
    </row>
    <row r="116" spans="2:5" ht="15.75">
      <c r="B116" s="212"/>
      <c r="C116" s="207" t="s">
        <v>594</v>
      </c>
      <c r="D116" s="151">
        <f>365.2-60</f>
        <v>305.2</v>
      </c>
    </row>
    <row r="117" spans="2:5" ht="15.75">
      <c r="B117" s="212"/>
      <c r="C117" s="207" t="s">
        <v>595</v>
      </c>
      <c r="D117" s="151">
        <f>365.2-60</f>
        <v>305.2</v>
      </c>
    </row>
    <row r="118" spans="2:5" ht="15.75">
      <c r="B118" s="212"/>
      <c r="C118" s="207" t="s">
        <v>596</v>
      </c>
      <c r="D118" s="151">
        <f>245.2-60.377</f>
        <v>184.82299999999998</v>
      </c>
    </row>
    <row r="119" spans="2:5" ht="47.25">
      <c r="B119" s="213" t="s">
        <v>842</v>
      </c>
      <c r="C119" s="214" t="s">
        <v>784</v>
      </c>
      <c r="D119" s="151">
        <f>D120</f>
        <v>40.6</v>
      </c>
    </row>
    <row r="120" spans="2:5" ht="47.25">
      <c r="B120" s="215"/>
      <c r="C120" s="210" t="s">
        <v>785</v>
      </c>
      <c r="D120" s="151">
        <f>27.067+13.533</f>
        <v>40.6</v>
      </c>
      <c r="E120" s="216" t="s">
        <v>513</v>
      </c>
    </row>
  </sheetData>
  <mergeCells count="1">
    <mergeCell ref="B11:D11"/>
  </mergeCells>
  <pageMargins left="0.7" right="0.17" top="0.17" bottom="0.24" header="0.17" footer="0.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436"/>
  <sheetViews>
    <sheetView view="pageBreakPreview" zoomScaleSheetLayoutView="100" zoomScalePageLayoutView="75" workbookViewId="0">
      <selection activeCell="D250" sqref="D250"/>
    </sheetView>
  </sheetViews>
  <sheetFormatPr defaultRowHeight="14.25"/>
  <cols>
    <col min="1" max="1" width="14.42578125" style="1" customWidth="1"/>
    <col min="2" max="2" width="5.42578125" style="2" customWidth="1"/>
    <col min="3" max="3" width="67.42578125" style="2" customWidth="1"/>
    <col min="4" max="4" width="13.5703125" style="45" customWidth="1"/>
    <col min="5" max="5" width="2.42578125" style="2" customWidth="1"/>
    <col min="6" max="6" width="9.28515625" style="2" customWidth="1"/>
    <col min="7" max="7" width="14.28515625" style="2" customWidth="1"/>
    <col min="8" max="16384" width="9.140625" style="2"/>
  </cols>
  <sheetData>
    <row r="1" spans="1:4" ht="15">
      <c r="C1" s="265" t="s">
        <v>583</v>
      </c>
      <c r="D1" s="265"/>
    </row>
    <row r="2" spans="1:4" ht="15">
      <c r="C2" s="266" t="s">
        <v>0</v>
      </c>
      <c r="D2" s="266"/>
    </row>
    <row r="3" spans="1:4" ht="15">
      <c r="C3" s="266" t="s">
        <v>1</v>
      </c>
      <c r="D3" s="266"/>
    </row>
    <row r="4" spans="1:4" ht="15">
      <c r="C4" s="266" t="s">
        <v>563</v>
      </c>
      <c r="D4" s="266"/>
    </row>
    <row r="5" spans="1:4" ht="15">
      <c r="C5" s="3"/>
      <c r="D5" s="3"/>
    </row>
    <row r="6" spans="1:4" ht="15">
      <c r="C6" s="70"/>
      <c r="D6" s="72" t="s">
        <v>545</v>
      </c>
    </row>
    <row r="7" spans="1:4" ht="15">
      <c r="C7" s="70"/>
      <c r="D7" s="72" t="s">
        <v>542</v>
      </c>
    </row>
    <row r="8" spans="1:4" ht="15">
      <c r="C8" s="70"/>
      <c r="D8" s="72" t="s">
        <v>543</v>
      </c>
    </row>
    <row r="9" spans="1:4" ht="15">
      <c r="C9" s="70"/>
      <c r="D9" s="72" t="s">
        <v>544</v>
      </c>
    </row>
    <row r="10" spans="1:4" ht="15">
      <c r="C10" s="70"/>
      <c r="D10" s="72"/>
    </row>
    <row r="11" spans="1:4" ht="51.75" customHeight="1">
      <c r="A11" s="267" t="s">
        <v>2</v>
      </c>
      <c r="B11" s="267"/>
      <c r="C11" s="267"/>
      <c r="D11" s="267"/>
    </row>
    <row r="12" spans="1:4">
      <c r="B12" s="4"/>
      <c r="C12" s="4"/>
      <c r="D12" s="5"/>
    </row>
    <row r="13" spans="1:4" ht="18" customHeight="1">
      <c r="A13" s="6" t="s">
        <v>3</v>
      </c>
      <c r="B13" s="6" t="s">
        <v>4</v>
      </c>
      <c r="C13" s="6" t="s">
        <v>5</v>
      </c>
      <c r="D13" s="6" t="s">
        <v>6</v>
      </c>
    </row>
    <row r="14" spans="1:4" ht="14.25" customHeight="1">
      <c r="A14" s="74">
        <v>1</v>
      </c>
      <c r="B14" s="74">
        <v>2</v>
      </c>
      <c r="C14" s="74">
        <v>3</v>
      </c>
      <c r="D14" s="74">
        <v>4</v>
      </c>
    </row>
    <row r="15" spans="1:4" ht="36.75" customHeight="1">
      <c r="A15" s="7" t="s">
        <v>7</v>
      </c>
      <c r="B15" s="8"/>
      <c r="C15" s="9" t="s">
        <v>8</v>
      </c>
      <c r="D15" s="10">
        <f>D16+D32+D43</f>
        <v>3603.8249999999998</v>
      </c>
    </row>
    <row r="16" spans="1:4" ht="19.5" customHeight="1">
      <c r="A16" s="7" t="s">
        <v>9</v>
      </c>
      <c r="B16" s="8"/>
      <c r="C16" s="9" t="s">
        <v>10</v>
      </c>
      <c r="D16" s="10">
        <f>D20+D26+D17+D23+D29</f>
        <v>2806.4279999999999</v>
      </c>
    </row>
    <row r="17" spans="1:4" ht="32.25" customHeight="1">
      <c r="A17" s="7" t="s">
        <v>573</v>
      </c>
      <c r="B17" s="9"/>
      <c r="C17" s="9" t="s">
        <v>574</v>
      </c>
      <c r="D17" s="10">
        <f>D18</f>
        <v>414.64600000000002</v>
      </c>
    </row>
    <row r="18" spans="1:4" ht="19.5" customHeight="1">
      <c r="A18" s="7" t="s">
        <v>575</v>
      </c>
      <c r="B18" s="75"/>
      <c r="C18" s="75" t="s">
        <v>576</v>
      </c>
      <c r="D18" s="10">
        <f>D19</f>
        <v>414.64600000000002</v>
      </c>
    </row>
    <row r="19" spans="1:4" ht="19.5" customHeight="1">
      <c r="A19" s="7"/>
      <c r="B19" s="76">
        <v>500</v>
      </c>
      <c r="C19" s="77" t="s">
        <v>147</v>
      </c>
      <c r="D19" s="10">
        <v>414.64600000000002</v>
      </c>
    </row>
    <row r="20" spans="1:4" ht="46.15" customHeight="1">
      <c r="A20" s="7" t="s">
        <v>11</v>
      </c>
      <c r="B20" s="78"/>
      <c r="C20" s="78" t="s">
        <v>12</v>
      </c>
      <c r="D20" s="11">
        <f>D21</f>
        <v>15</v>
      </c>
    </row>
    <row r="21" spans="1:4" ht="33.75" customHeight="1">
      <c r="A21" s="7" t="s">
        <v>13</v>
      </c>
      <c r="B21" s="12"/>
      <c r="C21" s="12" t="s">
        <v>14</v>
      </c>
      <c r="D21" s="11">
        <f>D22</f>
        <v>15</v>
      </c>
    </row>
    <row r="22" spans="1:4" ht="37.5" customHeight="1">
      <c r="A22" s="7"/>
      <c r="B22" s="13" t="s">
        <v>15</v>
      </c>
      <c r="C22" s="79" t="s">
        <v>16</v>
      </c>
      <c r="D22" s="11">
        <v>15</v>
      </c>
    </row>
    <row r="23" spans="1:4" ht="33" customHeight="1">
      <c r="A23" s="7" t="s">
        <v>585</v>
      </c>
      <c r="B23" s="13"/>
      <c r="C23" s="79" t="s">
        <v>584</v>
      </c>
      <c r="D23" s="11">
        <f>D24</f>
        <v>63.881999999999998</v>
      </c>
    </row>
    <row r="24" spans="1:4" ht="21" customHeight="1">
      <c r="A24" s="7" t="s">
        <v>586</v>
      </c>
      <c r="B24" s="13"/>
      <c r="C24" s="79" t="s">
        <v>587</v>
      </c>
      <c r="D24" s="11">
        <f>D25</f>
        <v>63.881999999999998</v>
      </c>
    </row>
    <row r="25" spans="1:4" ht="23.25" customHeight="1">
      <c r="A25" s="7"/>
      <c r="B25" s="80">
        <v>500</v>
      </c>
      <c r="C25" s="81" t="s">
        <v>147</v>
      </c>
      <c r="D25" s="11">
        <v>63.881999999999998</v>
      </c>
    </row>
    <row r="26" spans="1:4" ht="32.25" customHeight="1">
      <c r="A26" s="7" t="s">
        <v>588</v>
      </c>
      <c r="B26" s="13"/>
      <c r="C26" s="78" t="s">
        <v>590</v>
      </c>
      <c r="D26" s="11">
        <f>D27</f>
        <v>2233.1999999999998</v>
      </c>
    </row>
    <row r="27" spans="1:4" ht="33" customHeight="1">
      <c r="A27" s="7" t="s">
        <v>589</v>
      </c>
      <c r="B27" s="13"/>
      <c r="C27" s="20" t="s">
        <v>54</v>
      </c>
      <c r="D27" s="11">
        <f>D28</f>
        <v>2233.1999999999998</v>
      </c>
    </row>
    <row r="28" spans="1:4" ht="34.5" customHeight="1">
      <c r="A28" s="7"/>
      <c r="B28" s="13" t="s">
        <v>15</v>
      </c>
      <c r="C28" s="79" t="s">
        <v>16</v>
      </c>
      <c r="D28" s="11">
        <f>2191.2+42</f>
        <v>2233.1999999999998</v>
      </c>
    </row>
    <row r="29" spans="1:4" ht="87" customHeight="1">
      <c r="A29" s="7" t="s">
        <v>604</v>
      </c>
      <c r="B29" s="13"/>
      <c r="C29" s="17" t="s">
        <v>606</v>
      </c>
      <c r="D29" s="11">
        <f>D30</f>
        <v>79.7</v>
      </c>
    </row>
    <row r="30" spans="1:4" ht="81" customHeight="1">
      <c r="A30" s="7" t="s">
        <v>605</v>
      </c>
      <c r="B30" s="13"/>
      <c r="C30" s="17" t="s">
        <v>607</v>
      </c>
      <c r="D30" s="11">
        <f>D31</f>
        <v>79.7</v>
      </c>
    </row>
    <row r="31" spans="1:4" ht="34.5" customHeight="1">
      <c r="A31" s="16"/>
      <c r="B31" s="13" t="s">
        <v>15</v>
      </c>
      <c r="C31" s="17" t="s">
        <v>16</v>
      </c>
      <c r="D31" s="11">
        <v>79.7</v>
      </c>
    </row>
    <row r="32" spans="1:4" ht="18.75" customHeight="1">
      <c r="A32" s="7" t="s">
        <v>17</v>
      </c>
      <c r="B32" s="82"/>
      <c r="C32" s="82" t="s">
        <v>18</v>
      </c>
      <c r="D32" s="11">
        <f>D33+D38</f>
        <v>507.3</v>
      </c>
    </row>
    <row r="33" spans="1:4" ht="36" customHeight="1">
      <c r="A33" s="7" t="s">
        <v>19</v>
      </c>
      <c r="B33" s="78"/>
      <c r="C33" s="78" t="s">
        <v>20</v>
      </c>
      <c r="D33" s="11">
        <f>D34+D36</f>
        <v>460</v>
      </c>
    </row>
    <row r="34" spans="1:4" ht="36" customHeight="1">
      <c r="A34" s="7" t="s">
        <v>21</v>
      </c>
      <c r="B34" s="12"/>
      <c r="C34" s="12" t="s">
        <v>22</v>
      </c>
      <c r="D34" s="11">
        <f>D35</f>
        <v>430</v>
      </c>
    </row>
    <row r="35" spans="1:4" ht="33" customHeight="1">
      <c r="A35" s="7"/>
      <c r="B35" s="13" t="s">
        <v>15</v>
      </c>
      <c r="C35" s="79" t="s">
        <v>16</v>
      </c>
      <c r="D35" s="11">
        <f>500-70</f>
        <v>430</v>
      </c>
    </row>
    <row r="36" spans="1:4" ht="33" customHeight="1">
      <c r="A36" s="7" t="s">
        <v>23</v>
      </c>
      <c r="B36" s="12"/>
      <c r="C36" s="12" t="s">
        <v>24</v>
      </c>
      <c r="D36" s="11">
        <f>D37</f>
        <v>30</v>
      </c>
    </row>
    <row r="37" spans="1:4" ht="30" customHeight="1">
      <c r="A37" s="7"/>
      <c r="B37" s="13" t="s">
        <v>15</v>
      </c>
      <c r="C37" s="79" t="s">
        <v>16</v>
      </c>
      <c r="D37" s="11">
        <v>30</v>
      </c>
    </row>
    <row r="38" spans="1:4" ht="33" customHeight="1">
      <c r="A38" s="7" t="s">
        <v>25</v>
      </c>
      <c r="B38" s="78"/>
      <c r="C38" s="78" t="s">
        <v>26</v>
      </c>
      <c r="D38" s="11">
        <f>D39+D41</f>
        <v>47.3</v>
      </c>
    </row>
    <row r="39" spans="1:4" ht="33" customHeight="1">
      <c r="A39" s="7" t="s">
        <v>27</v>
      </c>
      <c r="B39" s="78"/>
      <c r="C39" s="12" t="s">
        <v>28</v>
      </c>
      <c r="D39" s="11">
        <f>D40</f>
        <v>2.2999999999999998</v>
      </c>
    </row>
    <row r="40" spans="1:4" ht="35.25" customHeight="1">
      <c r="A40" s="7"/>
      <c r="B40" s="14" t="s">
        <v>15</v>
      </c>
      <c r="C40" s="79" t="s">
        <v>16</v>
      </c>
      <c r="D40" s="11">
        <v>2.2999999999999998</v>
      </c>
    </row>
    <row r="41" spans="1:4" ht="35.25" customHeight="1">
      <c r="A41" s="7" t="s">
        <v>29</v>
      </c>
      <c r="B41" s="12"/>
      <c r="C41" s="12" t="s">
        <v>30</v>
      </c>
      <c r="D41" s="11">
        <f>D42</f>
        <v>45</v>
      </c>
    </row>
    <row r="42" spans="1:4" ht="35.25" customHeight="1">
      <c r="A42" s="7"/>
      <c r="B42" s="13" t="s">
        <v>15</v>
      </c>
      <c r="C42" s="79" t="s">
        <v>16</v>
      </c>
      <c r="D42" s="11">
        <v>45</v>
      </c>
    </row>
    <row r="43" spans="1:4" ht="24" customHeight="1">
      <c r="A43" s="7" t="s">
        <v>31</v>
      </c>
      <c r="B43" s="217"/>
      <c r="C43" s="217" t="s">
        <v>32</v>
      </c>
      <c r="D43" s="11">
        <f>D44+D47</f>
        <v>290.09699999999998</v>
      </c>
    </row>
    <row r="44" spans="1:4" ht="35.25" customHeight="1">
      <c r="A44" s="7" t="s">
        <v>33</v>
      </c>
      <c r="B44" s="15"/>
      <c r="C44" s="15" t="s">
        <v>34</v>
      </c>
      <c r="D44" s="11">
        <f>D45</f>
        <v>58.5</v>
      </c>
    </row>
    <row r="45" spans="1:4" ht="35.25" customHeight="1">
      <c r="A45" s="7" t="s">
        <v>35</v>
      </c>
      <c r="B45" s="12"/>
      <c r="C45" s="12" t="s">
        <v>36</v>
      </c>
      <c r="D45" s="11">
        <f>D46</f>
        <v>58.5</v>
      </c>
    </row>
    <row r="46" spans="1:4" ht="35.25" customHeight="1">
      <c r="A46" s="16"/>
      <c r="B46" s="13" t="s">
        <v>15</v>
      </c>
      <c r="C46" s="17" t="s">
        <v>16</v>
      </c>
      <c r="D46" s="11">
        <v>58.5</v>
      </c>
    </row>
    <row r="47" spans="1:4" ht="49.9" customHeight="1">
      <c r="A47" s="7" t="s">
        <v>37</v>
      </c>
      <c r="B47" s="15"/>
      <c r="C47" s="15" t="s">
        <v>38</v>
      </c>
      <c r="D47" s="11">
        <f>D48+D50+D52+D54+D57+D59</f>
        <v>231.59700000000001</v>
      </c>
    </row>
    <row r="48" spans="1:4" ht="22.15" customHeight="1">
      <c r="A48" s="7" t="s">
        <v>39</v>
      </c>
      <c r="B48" s="12"/>
      <c r="C48" s="12" t="s">
        <v>40</v>
      </c>
      <c r="D48" s="11">
        <f>D49</f>
        <v>19.934999999999999</v>
      </c>
    </row>
    <row r="49" spans="1:7" ht="36" customHeight="1">
      <c r="A49" s="16"/>
      <c r="B49" s="13" t="s">
        <v>15</v>
      </c>
      <c r="C49" s="17" t="s">
        <v>16</v>
      </c>
      <c r="D49" s="11">
        <v>19.934999999999999</v>
      </c>
    </row>
    <row r="50" spans="1:7" ht="49.9" customHeight="1">
      <c r="A50" s="7" t="s">
        <v>41</v>
      </c>
      <c r="B50" s="12"/>
      <c r="C50" s="12" t="s">
        <v>42</v>
      </c>
      <c r="D50" s="11">
        <f>D51</f>
        <v>10.065</v>
      </c>
    </row>
    <row r="51" spans="1:7" ht="36" customHeight="1">
      <c r="A51" s="16"/>
      <c r="B51" s="13" t="s">
        <v>15</v>
      </c>
      <c r="C51" s="17" t="s">
        <v>16</v>
      </c>
      <c r="D51" s="11">
        <v>10.065</v>
      </c>
    </row>
    <row r="52" spans="1:7" ht="36" customHeight="1">
      <c r="A52" s="7" t="s">
        <v>566</v>
      </c>
      <c r="B52" s="13"/>
      <c r="C52" s="17" t="s">
        <v>568</v>
      </c>
      <c r="D52" s="11">
        <f>D53</f>
        <v>57.039000000000001</v>
      </c>
    </row>
    <row r="53" spans="1:7" ht="36" customHeight="1">
      <c r="A53" s="16"/>
      <c r="B53" s="13" t="s">
        <v>15</v>
      </c>
      <c r="C53" s="17" t="s">
        <v>16</v>
      </c>
      <c r="D53" s="11">
        <v>57.039000000000001</v>
      </c>
    </row>
    <row r="54" spans="1:7" ht="36" customHeight="1">
      <c r="A54" s="7" t="s">
        <v>567</v>
      </c>
      <c r="B54" s="13"/>
      <c r="C54" s="17" t="s">
        <v>569</v>
      </c>
      <c r="D54" s="11">
        <f>D55</f>
        <v>85.558000000000007</v>
      </c>
    </row>
    <row r="55" spans="1:7" ht="36" customHeight="1">
      <c r="A55" s="16"/>
      <c r="B55" s="13" t="s">
        <v>15</v>
      </c>
      <c r="C55" s="17" t="s">
        <v>16</v>
      </c>
      <c r="D55" s="11">
        <v>85.558000000000007</v>
      </c>
    </row>
    <row r="56" spans="1:7" ht="24.75" customHeight="1">
      <c r="A56" s="7" t="s">
        <v>570</v>
      </c>
      <c r="B56" s="12"/>
      <c r="C56" s="12" t="s">
        <v>40</v>
      </c>
      <c r="D56" s="11">
        <f>D57</f>
        <v>27</v>
      </c>
    </row>
    <row r="57" spans="1:7" ht="36" customHeight="1">
      <c r="A57" s="16"/>
      <c r="B57" s="13" t="s">
        <v>15</v>
      </c>
      <c r="C57" s="17" t="s">
        <v>16</v>
      </c>
      <c r="D57" s="11">
        <v>27</v>
      </c>
    </row>
    <row r="58" spans="1:7" ht="51.75" customHeight="1">
      <c r="A58" s="7" t="s">
        <v>571</v>
      </c>
      <c r="B58" s="13"/>
      <c r="C58" s="12" t="s">
        <v>42</v>
      </c>
      <c r="D58" s="11">
        <f>D59</f>
        <v>32</v>
      </c>
    </row>
    <row r="59" spans="1:7" ht="36" customHeight="1">
      <c r="A59" s="16"/>
      <c r="B59" s="13" t="s">
        <v>15</v>
      </c>
      <c r="C59" s="17" t="s">
        <v>16</v>
      </c>
      <c r="D59" s="11">
        <v>32</v>
      </c>
    </row>
    <row r="60" spans="1:7" ht="33.75" customHeight="1">
      <c r="A60" s="7" t="s">
        <v>43</v>
      </c>
      <c r="B60" s="83"/>
      <c r="C60" s="18" t="s">
        <v>44</v>
      </c>
      <c r="D60" s="10">
        <f>D61+D71+D80</f>
        <v>6891.65</v>
      </c>
      <c r="G60" s="19"/>
    </row>
    <row r="61" spans="1:7" ht="25.5" customHeight="1">
      <c r="A61" s="7" t="s">
        <v>45</v>
      </c>
      <c r="B61" s="15"/>
      <c r="C61" s="15" t="s">
        <v>46</v>
      </c>
      <c r="D61" s="10">
        <f>D62+D68+D65</f>
        <v>6335.65</v>
      </c>
    </row>
    <row r="62" spans="1:7" ht="45.6" customHeight="1">
      <c r="A62" s="7" t="s">
        <v>47</v>
      </c>
      <c r="B62" s="15"/>
      <c r="C62" s="15" t="s">
        <v>48</v>
      </c>
      <c r="D62" s="10">
        <f>D63</f>
        <v>388</v>
      </c>
    </row>
    <row r="63" spans="1:7" ht="36" customHeight="1">
      <c r="A63" s="7" t="s">
        <v>49</v>
      </c>
      <c r="B63" s="12"/>
      <c r="C63" s="18" t="s">
        <v>50</v>
      </c>
      <c r="D63" s="10">
        <f>D64</f>
        <v>388</v>
      </c>
    </row>
    <row r="64" spans="1:7" ht="35.25" customHeight="1">
      <c r="A64" s="7"/>
      <c r="B64" s="13" t="s">
        <v>15</v>
      </c>
      <c r="C64" s="17" t="s">
        <v>16</v>
      </c>
      <c r="D64" s="10">
        <v>388</v>
      </c>
    </row>
    <row r="65" spans="1:4" ht="49.5" customHeight="1">
      <c r="A65" s="7" t="s">
        <v>523</v>
      </c>
      <c r="B65" s="84"/>
      <c r="C65" s="84" t="s">
        <v>524</v>
      </c>
      <c r="D65" s="10">
        <f>D66</f>
        <v>149.94999999999999</v>
      </c>
    </row>
    <row r="66" spans="1:4" ht="35.25" customHeight="1">
      <c r="A66" s="7" t="s">
        <v>525</v>
      </c>
      <c r="B66" s="12"/>
      <c r="C66" s="12" t="s">
        <v>526</v>
      </c>
      <c r="D66" s="10">
        <f>D67</f>
        <v>149.94999999999999</v>
      </c>
    </row>
    <row r="67" spans="1:4" ht="35.25" customHeight="1">
      <c r="A67" s="7"/>
      <c r="B67" s="13" t="s">
        <v>15</v>
      </c>
      <c r="C67" s="17" t="s">
        <v>16</v>
      </c>
      <c r="D67" s="10">
        <v>149.94999999999999</v>
      </c>
    </row>
    <row r="68" spans="1:4" ht="35.25" customHeight="1">
      <c r="A68" s="7" t="s">
        <v>51</v>
      </c>
      <c r="B68" s="84"/>
      <c r="C68" s="84" t="s">
        <v>52</v>
      </c>
      <c r="D68" s="10">
        <f>D69</f>
        <v>5797.7</v>
      </c>
    </row>
    <row r="69" spans="1:4" ht="35.25" customHeight="1">
      <c r="A69" s="7" t="s">
        <v>53</v>
      </c>
      <c r="B69" s="20"/>
      <c r="C69" s="20" t="s">
        <v>54</v>
      </c>
      <c r="D69" s="10">
        <f>D70</f>
        <v>5797.7</v>
      </c>
    </row>
    <row r="70" spans="1:4" ht="35.25" customHeight="1">
      <c r="A70" s="7"/>
      <c r="B70" s="13" t="s">
        <v>15</v>
      </c>
      <c r="C70" s="17" t="s">
        <v>16</v>
      </c>
      <c r="D70" s="10">
        <f>5164.4+633.3</f>
        <v>5797.7</v>
      </c>
    </row>
    <row r="71" spans="1:4" ht="36" customHeight="1">
      <c r="A71" s="7" t="s">
        <v>55</v>
      </c>
      <c r="B71" s="15"/>
      <c r="C71" s="15" t="s">
        <v>56</v>
      </c>
      <c r="D71" s="10">
        <f>D72+D77</f>
        <v>507.5</v>
      </c>
    </row>
    <row r="72" spans="1:4" ht="48.75" customHeight="1">
      <c r="A72" s="7" t="s">
        <v>57</v>
      </c>
      <c r="B72" s="15"/>
      <c r="C72" s="15" t="s">
        <v>58</v>
      </c>
      <c r="D72" s="10">
        <f>D73+D75</f>
        <v>492.5</v>
      </c>
    </row>
    <row r="73" spans="1:4" ht="38.25" customHeight="1">
      <c r="A73" s="7" t="s">
        <v>59</v>
      </c>
      <c r="B73" s="12"/>
      <c r="C73" s="12" t="s">
        <v>60</v>
      </c>
      <c r="D73" s="10">
        <f>D74</f>
        <v>392.5</v>
      </c>
    </row>
    <row r="74" spans="1:4" ht="35.25" customHeight="1">
      <c r="A74" s="7"/>
      <c r="B74" s="13" t="s">
        <v>15</v>
      </c>
      <c r="C74" s="17" t="s">
        <v>16</v>
      </c>
      <c r="D74" s="10">
        <v>392.5</v>
      </c>
    </row>
    <row r="75" spans="1:4" ht="35.25" customHeight="1">
      <c r="A75" s="7" t="s">
        <v>527</v>
      </c>
      <c r="B75" s="12"/>
      <c r="C75" s="12" t="s">
        <v>528</v>
      </c>
      <c r="D75" s="10">
        <f>D76</f>
        <v>100</v>
      </c>
    </row>
    <row r="76" spans="1:4" ht="35.25" customHeight="1">
      <c r="A76" s="7"/>
      <c r="B76" s="13" t="s">
        <v>15</v>
      </c>
      <c r="C76" s="17" t="s">
        <v>16</v>
      </c>
      <c r="D76" s="10">
        <v>100</v>
      </c>
    </row>
    <row r="77" spans="1:4" ht="34.15" customHeight="1">
      <c r="A77" s="7" t="s">
        <v>61</v>
      </c>
      <c r="B77" s="15"/>
      <c r="C77" s="15" t="s">
        <v>62</v>
      </c>
      <c r="D77" s="10">
        <f>D78</f>
        <v>15</v>
      </c>
    </row>
    <row r="78" spans="1:4" ht="33.75" customHeight="1">
      <c r="A78" s="7" t="s">
        <v>63</v>
      </c>
      <c r="B78" s="12"/>
      <c r="C78" s="12" t="s">
        <v>64</v>
      </c>
      <c r="D78" s="10">
        <f>D79</f>
        <v>15</v>
      </c>
    </row>
    <row r="79" spans="1:4" ht="36" customHeight="1">
      <c r="A79" s="7"/>
      <c r="B79" s="13" t="s">
        <v>15</v>
      </c>
      <c r="C79" s="17" t="s">
        <v>16</v>
      </c>
      <c r="D79" s="10">
        <v>15</v>
      </c>
    </row>
    <row r="80" spans="1:4" ht="41.25" customHeight="1">
      <c r="A80" s="7" t="s">
        <v>65</v>
      </c>
      <c r="B80" s="15"/>
      <c r="C80" s="15" t="s">
        <v>66</v>
      </c>
      <c r="D80" s="10">
        <f>D81+D86</f>
        <v>48.5</v>
      </c>
    </row>
    <row r="81" spans="1:7" ht="47.25" customHeight="1">
      <c r="A81" s="7" t="s">
        <v>67</v>
      </c>
      <c r="B81" s="15"/>
      <c r="C81" s="15" t="s">
        <v>68</v>
      </c>
      <c r="D81" s="10">
        <f>D82+D84</f>
        <v>46</v>
      </c>
    </row>
    <row r="82" spans="1:7" ht="33" customHeight="1">
      <c r="A82" s="7" t="s">
        <v>69</v>
      </c>
      <c r="B82" s="12"/>
      <c r="C82" s="12" t="s">
        <v>70</v>
      </c>
      <c r="D82" s="10">
        <f>D83</f>
        <v>5</v>
      </c>
    </row>
    <row r="83" spans="1:7" ht="37.5" customHeight="1">
      <c r="A83" s="76"/>
      <c r="B83" s="13" t="s">
        <v>15</v>
      </c>
      <c r="C83" s="17" t="s">
        <v>16</v>
      </c>
      <c r="D83" s="10">
        <v>5</v>
      </c>
    </row>
    <row r="84" spans="1:7" ht="31.5" customHeight="1">
      <c r="A84" s="7" t="s">
        <v>71</v>
      </c>
      <c r="B84" s="12"/>
      <c r="C84" s="12" t="s">
        <v>72</v>
      </c>
      <c r="D84" s="10">
        <f>D85</f>
        <v>41</v>
      </c>
    </row>
    <row r="85" spans="1:7" ht="37.5" customHeight="1">
      <c r="A85" s="76"/>
      <c r="B85" s="13" t="s">
        <v>15</v>
      </c>
      <c r="C85" s="17" t="s">
        <v>16</v>
      </c>
      <c r="D85" s="10">
        <v>41</v>
      </c>
    </row>
    <row r="86" spans="1:7" ht="36" customHeight="1">
      <c r="A86" s="7" t="s">
        <v>73</v>
      </c>
      <c r="B86" s="12"/>
      <c r="C86" s="12" t="s">
        <v>74</v>
      </c>
      <c r="D86" s="10">
        <f>D87</f>
        <v>2.5</v>
      </c>
    </row>
    <row r="87" spans="1:7" ht="36" customHeight="1">
      <c r="A87" s="7" t="s">
        <v>75</v>
      </c>
      <c r="B87" s="12"/>
      <c r="C87" s="12" t="s">
        <v>76</v>
      </c>
      <c r="D87" s="10">
        <f>D88</f>
        <v>2.5</v>
      </c>
    </row>
    <row r="88" spans="1:7" ht="41.25" customHeight="1">
      <c r="A88" s="76"/>
      <c r="B88" s="13" t="s">
        <v>15</v>
      </c>
      <c r="C88" s="17" t="s">
        <v>16</v>
      </c>
      <c r="D88" s="10">
        <v>2.5</v>
      </c>
    </row>
    <row r="89" spans="1:7" ht="22.5" customHeight="1">
      <c r="A89" s="7" t="s">
        <v>77</v>
      </c>
      <c r="B89" s="6"/>
      <c r="C89" s="21" t="s">
        <v>78</v>
      </c>
      <c r="D89" s="10">
        <f>D90+D114</f>
        <v>9612.4230000000007</v>
      </c>
      <c r="F89" s="19"/>
    </row>
    <row r="90" spans="1:7" ht="21" customHeight="1">
      <c r="A90" s="7" t="s">
        <v>79</v>
      </c>
      <c r="B90" s="22"/>
      <c r="C90" s="15" t="s">
        <v>80</v>
      </c>
      <c r="D90" s="10">
        <f>D91+D96+D101+D108+D111</f>
        <v>5672.9000000000005</v>
      </c>
      <c r="G90" s="19"/>
    </row>
    <row r="91" spans="1:7" ht="33" customHeight="1">
      <c r="A91" s="7" t="s">
        <v>81</v>
      </c>
      <c r="B91" s="85"/>
      <c r="C91" s="85" t="s">
        <v>82</v>
      </c>
      <c r="D91" s="10">
        <f>D92+D94</f>
        <v>18</v>
      </c>
    </row>
    <row r="92" spans="1:7" ht="33" customHeight="1">
      <c r="A92" s="7" t="s">
        <v>83</v>
      </c>
      <c r="B92" s="20"/>
      <c r="C92" s="20" t="s">
        <v>84</v>
      </c>
      <c r="D92" s="10">
        <f>D93</f>
        <v>10</v>
      </c>
    </row>
    <row r="93" spans="1:7" ht="36" customHeight="1">
      <c r="A93" s="7"/>
      <c r="B93" s="13" t="s">
        <v>15</v>
      </c>
      <c r="C93" s="17" t="s">
        <v>16</v>
      </c>
      <c r="D93" s="10">
        <v>10</v>
      </c>
    </row>
    <row r="94" spans="1:7" ht="36" customHeight="1">
      <c r="A94" s="7" t="s">
        <v>85</v>
      </c>
      <c r="B94" s="20"/>
      <c r="C94" s="20" t="s">
        <v>86</v>
      </c>
      <c r="D94" s="10">
        <f>D95</f>
        <v>8</v>
      </c>
    </row>
    <row r="95" spans="1:7" ht="36" customHeight="1">
      <c r="A95" s="7"/>
      <c r="B95" s="13" t="s">
        <v>15</v>
      </c>
      <c r="C95" s="17" t="s">
        <v>16</v>
      </c>
      <c r="D95" s="10">
        <v>8</v>
      </c>
    </row>
    <row r="96" spans="1:7" ht="30.6" customHeight="1">
      <c r="A96" s="7" t="s">
        <v>87</v>
      </c>
      <c r="B96" s="15"/>
      <c r="C96" s="15" t="s">
        <v>88</v>
      </c>
      <c r="D96" s="10">
        <f>D97+D99</f>
        <v>70</v>
      </c>
    </row>
    <row r="97" spans="1:4" ht="30.6" customHeight="1">
      <c r="A97" s="7" t="s">
        <v>89</v>
      </c>
      <c r="B97" s="20"/>
      <c r="C97" s="20" t="s">
        <v>90</v>
      </c>
      <c r="D97" s="10">
        <f>D98</f>
        <v>30</v>
      </c>
    </row>
    <row r="98" spans="1:4" ht="34.5" customHeight="1">
      <c r="A98" s="7"/>
      <c r="B98" s="13" t="s">
        <v>15</v>
      </c>
      <c r="C98" s="17" t="s">
        <v>16</v>
      </c>
      <c r="D98" s="10">
        <v>30</v>
      </c>
    </row>
    <row r="99" spans="1:4" ht="34.5" customHeight="1">
      <c r="A99" s="7" t="s">
        <v>91</v>
      </c>
      <c r="B99" s="20"/>
      <c r="C99" s="20" t="s">
        <v>92</v>
      </c>
      <c r="D99" s="10">
        <f>D100</f>
        <v>40</v>
      </c>
    </row>
    <row r="100" spans="1:4" ht="34.5" customHeight="1">
      <c r="A100" s="7"/>
      <c r="B100" s="13" t="s">
        <v>15</v>
      </c>
      <c r="C100" s="17" t="s">
        <v>16</v>
      </c>
      <c r="D100" s="10">
        <v>40</v>
      </c>
    </row>
    <row r="101" spans="1:4" ht="34.15" customHeight="1">
      <c r="A101" s="7" t="s">
        <v>93</v>
      </c>
      <c r="B101" s="86"/>
      <c r="C101" s="86" t="s">
        <v>94</v>
      </c>
      <c r="D101" s="10">
        <f>D102+D104+D106</f>
        <v>426.1</v>
      </c>
    </row>
    <row r="102" spans="1:4" ht="44.45" customHeight="1">
      <c r="A102" s="7" t="s">
        <v>95</v>
      </c>
      <c r="B102" s="20"/>
      <c r="C102" s="20" t="s">
        <v>96</v>
      </c>
      <c r="D102" s="10">
        <f>D103</f>
        <v>133.1</v>
      </c>
    </row>
    <row r="103" spans="1:4" ht="36" customHeight="1">
      <c r="A103" s="87"/>
      <c r="B103" s="13" t="s">
        <v>15</v>
      </c>
      <c r="C103" s="17" t="s">
        <v>16</v>
      </c>
      <c r="D103" s="10">
        <v>133.1</v>
      </c>
    </row>
    <row r="104" spans="1:4" ht="36" customHeight="1">
      <c r="A104" s="7" t="s">
        <v>97</v>
      </c>
      <c r="B104" s="20"/>
      <c r="C104" s="20" t="s">
        <v>98</v>
      </c>
      <c r="D104" s="10">
        <f>D105</f>
        <v>20</v>
      </c>
    </row>
    <row r="105" spans="1:4" ht="36" customHeight="1">
      <c r="A105" s="87"/>
      <c r="B105" s="13" t="s">
        <v>15</v>
      </c>
      <c r="C105" s="17" t="s">
        <v>16</v>
      </c>
      <c r="D105" s="10">
        <v>20</v>
      </c>
    </row>
    <row r="106" spans="1:4" ht="36" customHeight="1">
      <c r="A106" s="7" t="s">
        <v>99</v>
      </c>
      <c r="B106" s="20"/>
      <c r="C106" s="20" t="s">
        <v>100</v>
      </c>
      <c r="D106" s="10">
        <f>D107</f>
        <v>273</v>
      </c>
    </row>
    <row r="107" spans="1:4" ht="36" customHeight="1">
      <c r="A107" s="87"/>
      <c r="B107" s="13" t="s">
        <v>15</v>
      </c>
      <c r="C107" s="17" t="s">
        <v>16</v>
      </c>
      <c r="D107" s="10">
        <v>273</v>
      </c>
    </row>
    <row r="108" spans="1:4" ht="37.9" customHeight="1">
      <c r="A108" s="23" t="s">
        <v>101</v>
      </c>
      <c r="B108" s="86"/>
      <c r="C108" s="86" t="s">
        <v>102</v>
      </c>
      <c r="D108" s="10">
        <f>D109</f>
        <v>5128.8</v>
      </c>
    </row>
    <row r="109" spans="1:4" ht="36" customHeight="1">
      <c r="A109" s="7" t="s">
        <v>103</v>
      </c>
      <c r="B109" s="20"/>
      <c r="C109" s="20" t="s">
        <v>54</v>
      </c>
      <c r="D109" s="10">
        <f>D110</f>
        <v>5128.8</v>
      </c>
    </row>
    <row r="110" spans="1:4" ht="36" customHeight="1">
      <c r="A110" s="87"/>
      <c r="B110" s="13" t="s">
        <v>15</v>
      </c>
      <c r="C110" s="17" t="s">
        <v>16</v>
      </c>
      <c r="D110" s="10">
        <v>5128.8</v>
      </c>
    </row>
    <row r="111" spans="1:4" ht="48" customHeight="1">
      <c r="A111" s="23" t="s">
        <v>577</v>
      </c>
      <c r="B111" s="15"/>
      <c r="C111" s="15" t="s">
        <v>580</v>
      </c>
      <c r="D111" s="10">
        <f>D112</f>
        <v>30</v>
      </c>
    </row>
    <row r="112" spans="1:4" ht="36" customHeight="1">
      <c r="A112" s="23" t="s">
        <v>578</v>
      </c>
      <c r="B112" s="17"/>
      <c r="C112" s="17" t="s">
        <v>579</v>
      </c>
      <c r="D112" s="10">
        <f>D113</f>
        <v>30</v>
      </c>
    </row>
    <row r="113" spans="1:4" ht="36" customHeight="1">
      <c r="A113" s="87"/>
      <c r="B113" s="13" t="s">
        <v>15</v>
      </c>
      <c r="C113" s="17" t="s">
        <v>16</v>
      </c>
      <c r="D113" s="10">
        <v>30</v>
      </c>
    </row>
    <row r="114" spans="1:4" ht="25.5" customHeight="1">
      <c r="A114" s="7" t="s">
        <v>106</v>
      </c>
      <c r="B114" s="22"/>
      <c r="C114" s="21" t="s">
        <v>107</v>
      </c>
      <c r="D114" s="11">
        <f>D115</f>
        <v>3939.5230000000001</v>
      </c>
    </row>
    <row r="115" spans="1:4" ht="35.25" customHeight="1">
      <c r="A115" s="7" t="s">
        <v>108</v>
      </c>
      <c r="B115" s="218"/>
      <c r="C115" s="218" t="s">
        <v>109</v>
      </c>
      <c r="D115" s="11">
        <f>D116</f>
        <v>3939.5230000000001</v>
      </c>
    </row>
    <row r="116" spans="1:4" ht="24" customHeight="1">
      <c r="A116" s="7" t="s">
        <v>597</v>
      </c>
      <c r="B116" s="218"/>
      <c r="C116" s="218" t="s">
        <v>591</v>
      </c>
      <c r="D116" s="11">
        <f>D117</f>
        <v>3939.5230000000001</v>
      </c>
    </row>
    <row r="117" spans="1:4" ht="23.25" customHeight="1">
      <c r="A117" s="7"/>
      <c r="B117" s="7" t="s">
        <v>110</v>
      </c>
      <c r="C117" s="219" t="s">
        <v>111</v>
      </c>
      <c r="D117" s="11">
        <f>3999.523-60</f>
        <v>3939.5230000000001</v>
      </c>
    </row>
    <row r="118" spans="1:4" ht="18" customHeight="1">
      <c r="A118" s="7" t="s">
        <v>112</v>
      </c>
      <c r="B118" s="89"/>
      <c r="C118" s="21" t="s">
        <v>113</v>
      </c>
      <c r="D118" s="11">
        <f>D119+D123</f>
        <v>317.10000000000002</v>
      </c>
    </row>
    <row r="119" spans="1:4" ht="35.25" customHeight="1">
      <c r="A119" s="7" t="s">
        <v>114</v>
      </c>
      <c r="B119" s="89"/>
      <c r="C119" s="15" t="s">
        <v>115</v>
      </c>
      <c r="D119" s="11">
        <f>D120</f>
        <v>252.1</v>
      </c>
    </row>
    <row r="120" spans="1:4" ht="32.450000000000003" customHeight="1">
      <c r="A120" s="7" t="s">
        <v>117</v>
      </c>
      <c r="B120" s="23"/>
      <c r="C120" s="90" t="s">
        <v>118</v>
      </c>
      <c r="D120" s="11">
        <f>D121</f>
        <v>252.1</v>
      </c>
    </row>
    <row r="121" spans="1:4" ht="38.25" customHeight="1">
      <c r="A121" s="7" t="s">
        <v>119</v>
      </c>
      <c r="B121" s="23"/>
      <c r="C121" s="220" t="s">
        <v>120</v>
      </c>
      <c r="D121" s="11">
        <f>D122</f>
        <v>252.1</v>
      </c>
    </row>
    <row r="122" spans="1:4" ht="19.5" customHeight="1">
      <c r="A122" s="6"/>
      <c r="B122" s="22">
        <v>800</v>
      </c>
      <c r="C122" s="21" t="s">
        <v>116</v>
      </c>
      <c r="D122" s="11">
        <v>252.1</v>
      </c>
    </row>
    <row r="123" spans="1:4" ht="37.5" customHeight="1">
      <c r="A123" s="7" t="s">
        <v>121</v>
      </c>
      <c r="B123" s="22"/>
      <c r="C123" s="15" t="s">
        <v>122</v>
      </c>
      <c r="D123" s="11">
        <f>D124</f>
        <v>65</v>
      </c>
    </row>
    <row r="124" spans="1:4" ht="48.6" customHeight="1">
      <c r="A124" s="7" t="s">
        <v>123</v>
      </c>
      <c r="B124" s="15"/>
      <c r="C124" s="15" t="s">
        <v>124</v>
      </c>
      <c r="D124" s="11">
        <f>D125</f>
        <v>65</v>
      </c>
    </row>
    <row r="125" spans="1:4" ht="32.25" customHeight="1">
      <c r="A125" s="7" t="s">
        <v>125</v>
      </c>
      <c r="B125" s="15"/>
      <c r="C125" s="15" t="s">
        <v>126</v>
      </c>
      <c r="D125" s="11">
        <f>D126+D127</f>
        <v>65</v>
      </c>
    </row>
    <row r="126" spans="1:4" ht="34.5" customHeight="1">
      <c r="A126" s="7"/>
      <c r="B126" s="24" t="s">
        <v>104</v>
      </c>
      <c r="C126" s="25" t="s">
        <v>105</v>
      </c>
      <c r="D126" s="11">
        <v>20</v>
      </c>
    </row>
    <row r="127" spans="1:4" ht="34.5" customHeight="1">
      <c r="A127" s="7"/>
      <c r="B127" s="24" t="s">
        <v>15</v>
      </c>
      <c r="C127" s="79" t="s">
        <v>16</v>
      </c>
      <c r="D127" s="11">
        <v>45</v>
      </c>
    </row>
    <row r="128" spans="1:4" ht="49.5" customHeight="1">
      <c r="A128" s="7" t="s">
        <v>127</v>
      </c>
      <c r="B128" s="26"/>
      <c r="C128" s="18" t="s">
        <v>128</v>
      </c>
      <c r="D128" s="11">
        <f>D133+D167+D178+D129</f>
        <v>75883.64899999999</v>
      </c>
    </row>
    <row r="129" spans="1:4" ht="49.5" customHeight="1">
      <c r="A129" s="7" t="s">
        <v>529</v>
      </c>
      <c r="B129" s="15"/>
      <c r="C129" s="15" t="s">
        <v>530</v>
      </c>
      <c r="D129" s="11">
        <f>D130</f>
        <v>3108.3609999999999</v>
      </c>
    </row>
    <row r="130" spans="1:4" ht="21.75" customHeight="1">
      <c r="A130" s="7" t="s">
        <v>531</v>
      </c>
      <c r="B130" s="91"/>
      <c r="C130" s="21" t="s">
        <v>532</v>
      </c>
      <c r="D130" s="11">
        <f>D131</f>
        <v>3108.3609999999999</v>
      </c>
    </row>
    <row r="131" spans="1:4" ht="16.5" customHeight="1">
      <c r="A131" s="7" t="s">
        <v>533</v>
      </c>
      <c r="B131" s="92"/>
      <c r="C131" s="92" t="s">
        <v>534</v>
      </c>
      <c r="D131" s="11">
        <f>D132</f>
        <v>3108.3609999999999</v>
      </c>
    </row>
    <row r="132" spans="1:4" ht="18.75" customHeight="1">
      <c r="A132" s="7"/>
      <c r="B132" s="76">
        <v>500</v>
      </c>
      <c r="C132" s="77" t="s">
        <v>147</v>
      </c>
      <c r="D132" s="11">
        <v>3108.3609999999999</v>
      </c>
    </row>
    <row r="133" spans="1:4" ht="35.25" customHeight="1">
      <c r="A133" s="7" t="s">
        <v>129</v>
      </c>
      <c r="B133" s="15"/>
      <c r="C133" s="15" t="s">
        <v>130</v>
      </c>
      <c r="D133" s="11">
        <f>D134+D139+D156+D164+D161</f>
        <v>71412.087999999989</v>
      </c>
    </row>
    <row r="134" spans="1:4" ht="48" customHeight="1">
      <c r="A134" s="7" t="s">
        <v>131</v>
      </c>
      <c r="B134" s="27"/>
      <c r="C134" s="27" t="s">
        <v>132</v>
      </c>
      <c r="D134" s="11">
        <f>D137+D135</f>
        <v>7767.1</v>
      </c>
    </row>
    <row r="135" spans="1:4" ht="51" customHeight="1">
      <c r="A135" s="7" t="s">
        <v>561</v>
      </c>
      <c r="B135" s="25"/>
      <c r="C135" s="25" t="s">
        <v>562</v>
      </c>
      <c r="D135" s="11">
        <f>D136</f>
        <v>2050</v>
      </c>
    </row>
    <row r="136" spans="1:4" ht="30" customHeight="1">
      <c r="A136" s="23"/>
      <c r="B136" s="93" t="s">
        <v>135</v>
      </c>
      <c r="C136" s="94" t="s">
        <v>136</v>
      </c>
      <c r="D136" s="11">
        <v>2050</v>
      </c>
    </row>
    <row r="137" spans="1:4" ht="49.5" customHeight="1">
      <c r="A137" s="23" t="s">
        <v>133</v>
      </c>
      <c r="B137" s="95"/>
      <c r="C137" s="95" t="s">
        <v>134</v>
      </c>
      <c r="D137" s="11">
        <f>D138</f>
        <v>5717.1</v>
      </c>
    </row>
    <row r="138" spans="1:4" ht="33.75" customHeight="1">
      <c r="A138" s="23"/>
      <c r="B138" s="93" t="s">
        <v>135</v>
      </c>
      <c r="C138" s="94" t="s">
        <v>136</v>
      </c>
      <c r="D138" s="11">
        <f>1429.1+4288</f>
        <v>5717.1</v>
      </c>
    </row>
    <row r="139" spans="1:4" ht="33.75" customHeight="1">
      <c r="A139" s="7" t="s">
        <v>137</v>
      </c>
      <c r="B139" s="96"/>
      <c r="C139" s="28" t="s">
        <v>138</v>
      </c>
      <c r="D139" s="11">
        <f>D140+D142+D144+D146+D153+D150+D148</f>
        <v>50541.43299999999</v>
      </c>
    </row>
    <row r="140" spans="1:4" ht="21.75" customHeight="1">
      <c r="A140" s="7" t="s">
        <v>139</v>
      </c>
      <c r="B140" s="97"/>
      <c r="C140" s="97" t="s">
        <v>140</v>
      </c>
      <c r="D140" s="11">
        <f>D141</f>
        <v>7310.7999999999993</v>
      </c>
    </row>
    <row r="141" spans="1:4" ht="33" customHeight="1">
      <c r="A141" s="29"/>
      <c r="B141" s="24" t="s">
        <v>104</v>
      </c>
      <c r="C141" s="25" t="s">
        <v>105</v>
      </c>
      <c r="D141" s="11">
        <f>7176.4+134.4</f>
        <v>7310.7999999999993</v>
      </c>
    </row>
    <row r="142" spans="1:4" ht="19.5" customHeight="1">
      <c r="A142" s="7" t="s">
        <v>141</v>
      </c>
      <c r="B142" s="97"/>
      <c r="C142" s="97" t="s">
        <v>142</v>
      </c>
      <c r="D142" s="11">
        <f>D143</f>
        <v>17297.853999999999</v>
      </c>
    </row>
    <row r="143" spans="1:4" ht="32.450000000000003" customHeight="1">
      <c r="A143" s="29"/>
      <c r="B143" s="24" t="s">
        <v>104</v>
      </c>
      <c r="C143" s="25" t="s">
        <v>105</v>
      </c>
      <c r="D143" s="11">
        <v>17297.853999999999</v>
      </c>
    </row>
    <row r="144" spans="1:4" ht="21.75" customHeight="1">
      <c r="A144" s="7" t="s">
        <v>143</v>
      </c>
      <c r="B144" s="30"/>
      <c r="C144" s="30" t="s">
        <v>144</v>
      </c>
      <c r="D144" s="11">
        <f>D145</f>
        <v>100</v>
      </c>
    </row>
    <row r="145" spans="1:4" ht="32.25" customHeight="1">
      <c r="A145" s="29"/>
      <c r="B145" s="24" t="s">
        <v>104</v>
      </c>
      <c r="C145" s="25" t="s">
        <v>105</v>
      </c>
      <c r="D145" s="11">
        <v>100</v>
      </c>
    </row>
    <row r="146" spans="1:4" ht="46.5" customHeight="1">
      <c r="A146" s="7" t="s">
        <v>145</v>
      </c>
      <c r="B146" s="98"/>
      <c r="C146" s="98" t="s">
        <v>146</v>
      </c>
      <c r="D146" s="11">
        <f>D147</f>
        <v>1108.3</v>
      </c>
    </row>
    <row r="147" spans="1:4" ht="19.5" customHeight="1">
      <c r="A147" s="29"/>
      <c r="B147" s="76">
        <v>500</v>
      </c>
      <c r="C147" s="77" t="s">
        <v>147</v>
      </c>
      <c r="D147" s="11">
        <v>1108.3</v>
      </c>
    </row>
    <row r="148" spans="1:4" ht="34.5" customHeight="1">
      <c r="A148" s="7" t="s">
        <v>581</v>
      </c>
      <c r="B148" s="12"/>
      <c r="C148" s="12" t="s">
        <v>582</v>
      </c>
      <c r="D148" s="11">
        <f>D149</f>
        <v>243.7</v>
      </c>
    </row>
    <row r="149" spans="1:4" ht="24.75" customHeight="1">
      <c r="A149" s="29"/>
      <c r="B149" s="80">
        <v>500</v>
      </c>
      <c r="C149" s="81" t="s">
        <v>147</v>
      </c>
      <c r="D149" s="11">
        <v>243.7</v>
      </c>
    </row>
    <row r="150" spans="1:4" ht="36.75" customHeight="1">
      <c r="A150" s="7" t="s">
        <v>598</v>
      </c>
      <c r="B150" s="76"/>
      <c r="C150" s="77" t="s">
        <v>516</v>
      </c>
      <c r="D150" s="11">
        <f>D151+D152</f>
        <v>24174.778999999999</v>
      </c>
    </row>
    <row r="151" spans="1:4" ht="33" customHeight="1">
      <c r="A151" s="29"/>
      <c r="B151" s="24" t="s">
        <v>104</v>
      </c>
      <c r="C151" s="25" t="s">
        <v>105</v>
      </c>
      <c r="D151" s="11">
        <v>21854.228999999999</v>
      </c>
    </row>
    <row r="152" spans="1:4" ht="32.25" customHeight="1">
      <c r="A152" s="29"/>
      <c r="B152" s="93" t="s">
        <v>135</v>
      </c>
      <c r="C152" s="94" t="s">
        <v>136</v>
      </c>
      <c r="D152" s="11">
        <v>2320.5500000000002</v>
      </c>
    </row>
    <row r="153" spans="1:4" ht="45.75" customHeight="1">
      <c r="A153" s="7" t="s">
        <v>148</v>
      </c>
      <c r="B153" s="76"/>
      <c r="C153" s="97" t="s">
        <v>149</v>
      </c>
      <c r="D153" s="11">
        <f>D154+D155</f>
        <v>306</v>
      </c>
    </row>
    <row r="154" spans="1:4" ht="34.5" customHeight="1">
      <c r="A154" s="29"/>
      <c r="B154" s="24" t="s">
        <v>104</v>
      </c>
      <c r="C154" s="25" t="s">
        <v>105</v>
      </c>
      <c r="D154" s="11">
        <v>183.86600000000001</v>
      </c>
    </row>
    <row r="155" spans="1:4" ht="34.5" customHeight="1">
      <c r="A155" s="29"/>
      <c r="B155" s="93" t="s">
        <v>135</v>
      </c>
      <c r="C155" s="94" t="s">
        <v>136</v>
      </c>
      <c r="D155" s="11">
        <v>122.134</v>
      </c>
    </row>
    <row r="156" spans="1:4" ht="20.25" customHeight="1">
      <c r="A156" s="7" t="s">
        <v>150</v>
      </c>
      <c r="B156" s="99"/>
      <c r="C156" s="30" t="s">
        <v>151</v>
      </c>
      <c r="D156" s="11">
        <f>D157+D159</f>
        <v>1904.2550000000001</v>
      </c>
    </row>
    <row r="157" spans="1:4" ht="20.25" customHeight="1">
      <c r="A157" s="7" t="s">
        <v>152</v>
      </c>
      <c r="B157" s="30"/>
      <c r="C157" s="30" t="s">
        <v>153</v>
      </c>
      <c r="D157" s="11">
        <f>D158</f>
        <v>1126.3</v>
      </c>
    </row>
    <row r="158" spans="1:4" ht="31.5" customHeight="1">
      <c r="A158" s="7"/>
      <c r="B158" s="24" t="s">
        <v>104</v>
      </c>
      <c r="C158" s="25" t="s">
        <v>105</v>
      </c>
      <c r="D158" s="11">
        <v>1126.3</v>
      </c>
    </row>
    <row r="159" spans="1:4" ht="31.5" customHeight="1">
      <c r="A159" s="7" t="s">
        <v>547</v>
      </c>
      <c r="B159" s="25"/>
      <c r="C159" s="25" t="s">
        <v>548</v>
      </c>
      <c r="D159" s="11">
        <f>D160</f>
        <v>777.95500000000004</v>
      </c>
    </row>
    <row r="160" spans="1:4" ht="21" customHeight="1">
      <c r="A160" s="7"/>
      <c r="B160" s="80">
        <v>500</v>
      </c>
      <c r="C160" s="81" t="s">
        <v>147</v>
      </c>
      <c r="D160" s="11">
        <v>777.95500000000004</v>
      </c>
    </row>
    <row r="161" spans="1:4" ht="31.5" customHeight="1">
      <c r="A161" s="7" t="s">
        <v>517</v>
      </c>
      <c r="B161" s="18"/>
      <c r="C161" s="18" t="s">
        <v>518</v>
      </c>
      <c r="D161" s="11">
        <f>D162</f>
        <v>60</v>
      </c>
    </row>
    <row r="162" spans="1:4" ht="38.25" customHeight="1">
      <c r="A162" s="7" t="s">
        <v>519</v>
      </c>
      <c r="B162" s="100"/>
      <c r="C162" s="27" t="s">
        <v>520</v>
      </c>
      <c r="D162" s="11">
        <f>D163</f>
        <v>60</v>
      </c>
    </row>
    <row r="163" spans="1:4" ht="31.5" customHeight="1">
      <c r="A163" s="7"/>
      <c r="B163" s="24" t="s">
        <v>104</v>
      </c>
      <c r="C163" s="25" t="s">
        <v>105</v>
      </c>
      <c r="D163" s="11">
        <v>60</v>
      </c>
    </row>
    <row r="164" spans="1:4" ht="32.450000000000003" customHeight="1">
      <c r="A164" s="7" t="s">
        <v>154</v>
      </c>
      <c r="B164" s="101"/>
      <c r="C164" s="18" t="s">
        <v>155</v>
      </c>
      <c r="D164" s="11">
        <f>D165</f>
        <v>11139.3</v>
      </c>
    </row>
    <row r="165" spans="1:4" ht="32.450000000000003" customHeight="1">
      <c r="A165" s="7" t="s">
        <v>156</v>
      </c>
      <c r="B165" s="12"/>
      <c r="C165" s="12" t="s">
        <v>157</v>
      </c>
      <c r="D165" s="11">
        <f>D166</f>
        <v>11139.3</v>
      </c>
    </row>
    <row r="166" spans="1:4" ht="19.5" customHeight="1">
      <c r="A166" s="7"/>
      <c r="B166" s="22">
        <v>800</v>
      </c>
      <c r="C166" s="21" t="s">
        <v>116</v>
      </c>
      <c r="D166" s="11">
        <v>11139.3</v>
      </c>
    </row>
    <row r="167" spans="1:4" ht="17.25" customHeight="1">
      <c r="A167" s="7" t="s">
        <v>158</v>
      </c>
      <c r="B167" s="22"/>
      <c r="C167" s="15" t="s">
        <v>159</v>
      </c>
      <c r="D167" s="11">
        <f>D168+D171</f>
        <v>148.19999999999999</v>
      </c>
    </row>
    <row r="168" spans="1:4" ht="21" customHeight="1">
      <c r="A168" s="23" t="s">
        <v>160</v>
      </c>
      <c r="B168" s="102"/>
      <c r="C168" s="102" t="s">
        <v>161</v>
      </c>
      <c r="D168" s="11">
        <f>D169</f>
        <v>120</v>
      </c>
    </row>
    <row r="169" spans="1:4" ht="34.5" customHeight="1">
      <c r="A169" s="7" t="s">
        <v>162</v>
      </c>
      <c r="B169" s="28"/>
      <c r="C169" s="28" t="s">
        <v>163</v>
      </c>
      <c r="D169" s="11">
        <f>D170</f>
        <v>120</v>
      </c>
    </row>
    <row r="170" spans="1:4" ht="32.450000000000003" customHeight="1">
      <c r="A170" s="7"/>
      <c r="B170" s="24" t="s">
        <v>104</v>
      </c>
      <c r="C170" s="25" t="s">
        <v>105</v>
      </c>
      <c r="D170" s="11">
        <v>120</v>
      </c>
    </row>
    <row r="171" spans="1:4" ht="32.25" customHeight="1">
      <c r="A171" s="23" t="s">
        <v>164</v>
      </c>
      <c r="B171" s="30"/>
      <c r="C171" s="27" t="s">
        <v>165</v>
      </c>
      <c r="D171" s="11">
        <f>D172+D174+D176</f>
        <v>28.199999999999996</v>
      </c>
    </row>
    <row r="172" spans="1:4" ht="33.75" customHeight="1">
      <c r="A172" s="7" t="s">
        <v>166</v>
      </c>
      <c r="B172" s="102"/>
      <c r="C172" s="103" t="s">
        <v>167</v>
      </c>
      <c r="D172" s="11">
        <f>D173</f>
        <v>2.4</v>
      </c>
    </row>
    <row r="173" spans="1:4" ht="32.25" customHeight="1">
      <c r="A173" s="31"/>
      <c r="B173" s="24" t="s">
        <v>104</v>
      </c>
      <c r="C173" s="25" t="s">
        <v>105</v>
      </c>
      <c r="D173" s="11">
        <v>2.4</v>
      </c>
    </row>
    <row r="174" spans="1:4" ht="49.9" customHeight="1">
      <c r="A174" s="7" t="s">
        <v>168</v>
      </c>
      <c r="B174" s="28"/>
      <c r="C174" s="28" t="s">
        <v>169</v>
      </c>
      <c r="D174" s="11">
        <f>D175</f>
        <v>21.4</v>
      </c>
    </row>
    <row r="175" spans="1:4" ht="34.5" customHeight="1">
      <c r="A175" s="31"/>
      <c r="B175" s="13" t="s">
        <v>15</v>
      </c>
      <c r="C175" s="17" t="s">
        <v>16</v>
      </c>
      <c r="D175" s="11">
        <v>21.4</v>
      </c>
    </row>
    <row r="176" spans="1:4" ht="34.5" customHeight="1">
      <c r="A176" s="7" t="s">
        <v>170</v>
      </c>
      <c r="B176" s="28"/>
      <c r="C176" s="28" t="s">
        <v>171</v>
      </c>
      <c r="D176" s="10">
        <f>D177</f>
        <v>4.4000000000000004</v>
      </c>
    </row>
    <row r="177" spans="1:4" ht="36" customHeight="1">
      <c r="A177" s="31"/>
      <c r="B177" s="13" t="s">
        <v>15</v>
      </c>
      <c r="C177" s="17" t="s">
        <v>16</v>
      </c>
      <c r="D177" s="10">
        <v>4.4000000000000004</v>
      </c>
    </row>
    <row r="178" spans="1:4" ht="23.25" customHeight="1">
      <c r="A178" s="7" t="s">
        <v>172</v>
      </c>
      <c r="B178" s="221"/>
      <c r="C178" s="221" t="s">
        <v>173</v>
      </c>
      <c r="D178" s="10">
        <f>D179</f>
        <v>1215</v>
      </c>
    </row>
    <row r="179" spans="1:4" ht="49.5" customHeight="1">
      <c r="A179" s="7" t="s">
        <v>174</v>
      </c>
      <c r="B179" s="27"/>
      <c r="C179" s="27" t="s">
        <v>175</v>
      </c>
      <c r="D179" s="10">
        <f>D180</f>
        <v>1215</v>
      </c>
    </row>
    <row r="180" spans="1:4" ht="21.75" customHeight="1">
      <c r="A180" s="7" t="s">
        <v>176</v>
      </c>
      <c r="B180" s="15"/>
      <c r="C180" s="15" t="s">
        <v>177</v>
      </c>
      <c r="D180" s="10">
        <f>D181+D182+D183</f>
        <v>1215</v>
      </c>
    </row>
    <row r="181" spans="1:4" ht="60" customHeight="1">
      <c r="A181" s="6"/>
      <c r="B181" s="24" t="s">
        <v>178</v>
      </c>
      <c r="C181" s="25" t="s">
        <v>179</v>
      </c>
      <c r="D181" s="104">
        <f>982.3-65</f>
        <v>917.3</v>
      </c>
    </row>
    <row r="182" spans="1:4" ht="34.5" customHeight="1">
      <c r="A182" s="6"/>
      <c r="B182" s="24" t="s">
        <v>104</v>
      </c>
      <c r="C182" s="25" t="s">
        <v>105</v>
      </c>
      <c r="D182" s="105">
        <v>288.97399999999999</v>
      </c>
    </row>
    <row r="183" spans="1:4" ht="15" customHeight="1">
      <c r="A183" s="6"/>
      <c r="B183" s="22">
        <v>800</v>
      </c>
      <c r="C183" s="21" t="s">
        <v>116</v>
      </c>
      <c r="D183" s="222">
        <v>8.7260000000000009</v>
      </c>
    </row>
    <row r="184" spans="1:4" ht="19.5" customHeight="1">
      <c r="A184" s="7" t="s">
        <v>180</v>
      </c>
      <c r="B184" s="15"/>
      <c r="C184" s="15" t="s">
        <v>181</v>
      </c>
      <c r="D184" s="10">
        <f>D185+D205+D236+D240+D247</f>
        <v>345811.26700000005</v>
      </c>
    </row>
    <row r="185" spans="1:4" ht="36" customHeight="1">
      <c r="A185" s="7" t="s">
        <v>182</v>
      </c>
      <c r="B185" s="15"/>
      <c r="C185" s="15" t="s">
        <v>183</v>
      </c>
      <c r="D185" s="10">
        <f>D186+D189+D192+D195+D199+D202</f>
        <v>99176.400000000009</v>
      </c>
    </row>
    <row r="186" spans="1:4" ht="34.5" customHeight="1">
      <c r="A186" s="7" t="s">
        <v>184</v>
      </c>
      <c r="B186" s="15"/>
      <c r="C186" s="15" t="s">
        <v>185</v>
      </c>
      <c r="D186" s="10">
        <f>D187</f>
        <v>29912.400000000001</v>
      </c>
    </row>
    <row r="187" spans="1:4" ht="34.5" customHeight="1">
      <c r="A187" s="7" t="s">
        <v>186</v>
      </c>
      <c r="B187" s="20"/>
      <c r="C187" s="20" t="s">
        <v>54</v>
      </c>
      <c r="D187" s="10">
        <f>D188</f>
        <v>29912.400000000001</v>
      </c>
    </row>
    <row r="188" spans="1:4" ht="33.75" customHeight="1">
      <c r="A188" s="23"/>
      <c r="B188" s="13" t="s">
        <v>15</v>
      </c>
      <c r="C188" s="17" t="s">
        <v>16</v>
      </c>
      <c r="D188" s="10">
        <f>29892.4+20</f>
        <v>29912.400000000001</v>
      </c>
    </row>
    <row r="189" spans="1:4" ht="46.15" customHeight="1">
      <c r="A189" s="7" t="s">
        <v>187</v>
      </c>
      <c r="B189" s="15"/>
      <c r="C189" s="15" t="s">
        <v>188</v>
      </c>
      <c r="D189" s="10">
        <f>D190</f>
        <v>2764.942</v>
      </c>
    </row>
    <row r="190" spans="1:4" ht="18" customHeight="1">
      <c r="A190" s="7" t="s">
        <v>189</v>
      </c>
      <c r="B190" s="12"/>
      <c r="C190" s="12" t="s">
        <v>190</v>
      </c>
      <c r="D190" s="10">
        <f>D191</f>
        <v>2764.942</v>
      </c>
    </row>
    <row r="191" spans="1:4" ht="36" customHeight="1">
      <c r="A191" s="7"/>
      <c r="B191" s="13" t="s">
        <v>15</v>
      </c>
      <c r="C191" s="17" t="s">
        <v>16</v>
      </c>
      <c r="D191" s="10">
        <v>2764.942</v>
      </c>
    </row>
    <row r="192" spans="1:4" ht="45" customHeight="1">
      <c r="A192" s="32" t="s">
        <v>191</v>
      </c>
      <c r="B192" s="33"/>
      <c r="C192" s="34" t="s">
        <v>192</v>
      </c>
      <c r="D192" s="35">
        <f>D193</f>
        <v>63488.258000000002</v>
      </c>
    </row>
    <row r="193" spans="1:4" ht="57" customHeight="1">
      <c r="A193" s="7" t="s">
        <v>193</v>
      </c>
      <c r="B193" s="7"/>
      <c r="C193" s="90" t="s">
        <v>194</v>
      </c>
      <c r="D193" s="10">
        <f>D194</f>
        <v>63488.258000000002</v>
      </c>
    </row>
    <row r="194" spans="1:4" ht="41.25" customHeight="1">
      <c r="A194" s="36"/>
      <c r="B194" s="13" t="s">
        <v>15</v>
      </c>
      <c r="C194" s="17" t="s">
        <v>16</v>
      </c>
      <c r="D194" s="10">
        <v>63488.258000000002</v>
      </c>
    </row>
    <row r="195" spans="1:4" ht="33.75" customHeight="1">
      <c r="A195" s="7" t="s">
        <v>195</v>
      </c>
      <c r="B195" s="106"/>
      <c r="C195" s="34" t="s">
        <v>196</v>
      </c>
      <c r="D195" s="10">
        <f>D196</f>
        <v>163.4</v>
      </c>
    </row>
    <row r="196" spans="1:4" ht="34.15" customHeight="1">
      <c r="A196" s="7" t="s">
        <v>197</v>
      </c>
      <c r="B196" s="23"/>
      <c r="C196" s="107" t="s">
        <v>198</v>
      </c>
      <c r="D196" s="10">
        <f>D197+D198</f>
        <v>163.4</v>
      </c>
    </row>
    <row r="197" spans="1:4" ht="30" customHeight="1">
      <c r="A197" s="23"/>
      <c r="B197" s="23" t="s">
        <v>110</v>
      </c>
      <c r="C197" s="219" t="s">
        <v>111</v>
      </c>
      <c r="D197" s="10">
        <f>103.9+16.8</f>
        <v>120.7</v>
      </c>
    </row>
    <row r="198" spans="1:4" ht="33.6" customHeight="1">
      <c r="A198" s="36"/>
      <c r="B198" s="13" t="s">
        <v>15</v>
      </c>
      <c r="C198" s="17" t="s">
        <v>16</v>
      </c>
      <c r="D198" s="10">
        <f>59.8-17.1</f>
        <v>42.699999999999996</v>
      </c>
    </row>
    <row r="199" spans="1:4" ht="50.25" customHeight="1">
      <c r="A199" s="7" t="s">
        <v>199</v>
      </c>
      <c r="B199" s="106"/>
      <c r="C199" s="34" t="s">
        <v>200</v>
      </c>
      <c r="D199" s="10">
        <f>D200</f>
        <v>2350.6</v>
      </c>
    </row>
    <row r="200" spans="1:4" ht="57.6" customHeight="1">
      <c r="A200" s="7" t="s">
        <v>201</v>
      </c>
      <c r="B200" s="106"/>
      <c r="C200" s="107" t="s">
        <v>202</v>
      </c>
      <c r="D200" s="10">
        <f>D201</f>
        <v>2350.6</v>
      </c>
    </row>
    <row r="201" spans="1:4" ht="21" customHeight="1">
      <c r="A201" s="36"/>
      <c r="B201" s="23" t="s">
        <v>110</v>
      </c>
      <c r="C201" s="219" t="s">
        <v>111</v>
      </c>
      <c r="D201" s="10">
        <v>2350.6</v>
      </c>
    </row>
    <row r="202" spans="1:4" ht="43.9" customHeight="1">
      <c r="A202" s="7" t="s">
        <v>203</v>
      </c>
      <c r="B202" s="106"/>
      <c r="C202" s="34" t="s">
        <v>204</v>
      </c>
      <c r="D202" s="10">
        <f>D203</f>
        <v>496.8</v>
      </c>
    </row>
    <row r="203" spans="1:4" ht="37.9" customHeight="1">
      <c r="A203" s="7" t="s">
        <v>205</v>
      </c>
      <c r="B203" s="23"/>
      <c r="C203" s="107" t="s">
        <v>206</v>
      </c>
      <c r="D203" s="10">
        <f>D204</f>
        <v>496.8</v>
      </c>
    </row>
    <row r="204" spans="1:4" ht="33.6" customHeight="1">
      <c r="A204" s="36"/>
      <c r="B204" s="13" t="s">
        <v>15</v>
      </c>
      <c r="C204" s="17" t="s">
        <v>16</v>
      </c>
      <c r="D204" s="10">
        <v>496.8</v>
      </c>
    </row>
    <row r="205" spans="1:4" ht="41.25" customHeight="1">
      <c r="A205" s="7" t="s">
        <v>207</v>
      </c>
      <c r="B205" s="15"/>
      <c r="C205" s="15" t="s">
        <v>208</v>
      </c>
      <c r="D205" s="10">
        <f>D206+D209+D216+D222+D219+D225+D228+D233</f>
        <v>215649.16700000004</v>
      </c>
    </row>
    <row r="206" spans="1:4" ht="65.25" customHeight="1">
      <c r="A206" s="7" t="s">
        <v>209</v>
      </c>
      <c r="B206" s="90"/>
      <c r="C206" s="90" t="s">
        <v>210</v>
      </c>
      <c r="D206" s="10">
        <f>D207</f>
        <v>41298.699999999997</v>
      </c>
    </row>
    <row r="207" spans="1:4" ht="34.5" customHeight="1">
      <c r="A207" s="7" t="s">
        <v>211</v>
      </c>
      <c r="B207" s="20"/>
      <c r="C207" s="20" t="s">
        <v>54</v>
      </c>
      <c r="D207" s="10">
        <f>D208</f>
        <v>41298.699999999997</v>
      </c>
    </row>
    <row r="208" spans="1:4" ht="38.25" customHeight="1">
      <c r="A208" s="7"/>
      <c r="B208" s="13" t="s">
        <v>15</v>
      </c>
      <c r="C208" s="17" t="s">
        <v>16</v>
      </c>
      <c r="D208" s="10">
        <f>40138.7+475+255+30+400</f>
        <v>41298.699999999997</v>
      </c>
    </row>
    <row r="209" spans="1:4" ht="35.25" customHeight="1">
      <c r="A209" s="7" t="s">
        <v>212</v>
      </c>
      <c r="B209" s="12"/>
      <c r="C209" s="12" t="s">
        <v>213</v>
      </c>
      <c r="D209" s="10">
        <f>D210+D212+D214</f>
        <v>12384.245999999999</v>
      </c>
    </row>
    <row r="210" spans="1:4" ht="18.75" customHeight="1">
      <c r="A210" s="7" t="s">
        <v>214</v>
      </c>
      <c r="B210" s="12"/>
      <c r="C210" s="12" t="s">
        <v>215</v>
      </c>
      <c r="D210" s="10">
        <f>D211</f>
        <v>2500</v>
      </c>
    </row>
    <row r="211" spans="1:4" ht="36.75" customHeight="1">
      <c r="A211" s="23"/>
      <c r="B211" s="13" t="s">
        <v>15</v>
      </c>
      <c r="C211" s="17" t="s">
        <v>16</v>
      </c>
      <c r="D211" s="10">
        <v>2500</v>
      </c>
    </row>
    <row r="212" spans="1:4" ht="20.25" customHeight="1">
      <c r="A212" s="7" t="s">
        <v>216</v>
      </c>
      <c r="B212" s="75"/>
      <c r="C212" s="75" t="s">
        <v>217</v>
      </c>
      <c r="D212" s="10">
        <f>D213</f>
        <v>2989.982</v>
      </c>
    </row>
    <row r="213" spans="1:4" ht="36.75" customHeight="1">
      <c r="A213" s="23"/>
      <c r="B213" s="13" t="s">
        <v>15</v>
      </c>
      <c r="C213" s="17" t="s">
        <v>16</v>
      </c>
      <c r="D213" s="10">
        <v>2989.982</v>
      </c>
    </row>
    <row r="214" spans="1:4" ht="68.25" customHeight="1">
      <c r="A214" s="7" t="s">
        <v>552</v>
      </c>
      <c r="B214" s="106"/>
      <c r="C214" s="223" t="s">
        <v>599</v>
      </c>
      <c r="D214" s="10">
        <f>D215</f>
        <v>6894.2640000000001</v>
      </c>
    </row>
    <row r="215" spans="1:4" ht="36.75" customHeight="1">
      <c r="A215" s="23"/>
      <c r="B215" s="13" t="s">
        <v>15</v>
      </c>
      <c r="C215" s="17" t="s">
        <v>16</v>
      </c>
      <c r="D215" s="10">
        <v>6894.2640000000001</v>
      </c>
    </row>
    <row r="216" spans="1:4" ht="66.75" customHeight="1">
      <c r="A216" s="7" t="s">
        <v>218</v>
      </c>
      <c r="B216" s="23"/>
      <c r="C216" s="107" t="s">
        <v>219</v>
      </c>
      <c r="D216" s="10">
        <f>D217</f>
        <v>134562.12100000001</v>
      </c>
    </row>
    <row r="217" spans="1:4" ht="66.75" customHeight="1">
      <c r="A217" s="7" t="s">
        <v>220</v>
      </c>
      <c r="B217" s="23"/>
      <c r="C217" s="107" t="s">
        <v>221</v>
      </c>
      <c r="D217" s="10">
        <f>D218</f>
        <v>134562.12100000001</v>
      </c>
    </row>
    <row r="218" spans="1:4" ht="37.5" customHeight="1">
      <c r="A218" s="37"/>
      <c r="B218" s="13" t="s">
        <v>15</v>
      </c>
      <c r="C218" s="17" t="s">
        <v>16</v>
      </c>
      <c r="D218" s="10">
        <v>134562.12100000001</v>
      </c>
    </row>
    <row r="219" spans="1:4" ht="49.5" customHeight="1">
      <c r="A219" s="7" t="s">
        <v>222</v>
      </c>
      <c r="B219" s="23"/>
      <c r="C219" s="107" t="s">
        <v>223</v>
      </c>
      <c r="D219" s="10">
        <f>D220</f>
        <v>3885.5</v>
      </c>
    </row>
    <row r="220" spans="1:4" ht="37.5" customHeight="1">
      <c r="A220" s="7" t="s">
        <v>224</v>
      </c>
      <c r="B220" s="23"/>
      <c r="C220" s="107" t="s">
        <v>225</v>
      </c>
      <c r="D220" s="10">
        <f>D221</f>
        <v>3885.5</v>
      </c>
    </row>
    <row r="221" spans="1:4" ht="37.5" customHeight="1">
      <c r="A221" s="87"/>
      <c r="B221" s="13" t="s">
        <v>15</v>
      </c>
      <c r="C221" s="17" t="s">
        <v>16</v>
      </c>
      <c r="D221" s="10">
        <v>3885.5</v>
      </c>
    </row>
    <row r="222" spans="1:4" ht="159" customHeight="1">
      <c r="A222" s="7" t="s">
        <v>226</v>
      </c>
      <c r="B222" s="23"/>
      <c r="C222" s="107" t="s">
        <v>227</v>
      </c>
      <c r="D222" s="10">
        <f>D223</f>
        <v>5043.2</v>
      </c>
    </row>
    <row r="223" spans="1:4" ht="155.25" customHeight="1">
      <c r="A223" s="7" t="s">
        <v>228</v>
      </c>
      <c r="B223" s="23"/>
      <c r="C223" s="108" t="s">
        <v>229</v>
      </c>
      <c r="D223" s="10">
        <f>D224</f>
        <v>5043.2</v>
      </c>
    </row>
    <row r="224" spans="1:4" ht="36" customHeight="1">
      <c r="A224" s="37"/>
      <c r="B224" s="13" t="s">
        <v>15</v>
      </c>
      <c r="C224" s="17" t="s">
        <v>16</v>
      </c>
      <c r="D224" s="10">
        <v>5043.2</v>
      </c>
    </row>
    <row r="225" spans="1:4" ht="49.5" customHeight="1">
      <c r="A225" s="7" t="s">
        <v>230</v>
      </c>
      <c r="B225" s="23"/>
      <c r="C225" s="107" t="s">
        <v>231</v>
      </c>
      <c r="D225" s="10">
        <f>D226</f>
        <v>4432.2</v>
      </c>
    </row>
    <row r="226" spans="1:4" ht="35.25" customHeight="1">
      <c r="A226" s="7" t="s">
        <v>232</v>
      </c>
      <c r="B226" s="23"/>
      <c r="C226" s="107" t="s">
        <v>206</v>
      </c>
      <c r="D226" s="10">
        <f>D227</f>
        <v>4432.2</v>
      </c>
    </row>
    <row r="227" spans="1:4" ht="38.25" customHeight="1">
      <c r="A227" s="37"/>
      <c r="B227" s="13" t="s">
        <v>15</v>
      </c>
      <c r="C227" s="17" t="s">
        <v>16</v>
      </c>
      <c r="D227" s="10">
        <v>4432.2</v>
      </c>
    </row>
    <row r="228" spans="1:4" ht="35.25" customHeight="1">
      <c r="A228" s="7" t="s">
        <v>233</v>
      </c>
      <c r="B228" s="23"/>
      <c r="C228" s="107" t="s">
        <v>234</v>
      </c>
      <c r="D228" s="10">
        <f>D229+D231</f>
        <v>14002.6</v>
      </c>
    </row>
    <row r="229" spans="1:4" ht="36.75" customHeight="1">
      <c r="A229" s="7" t="s">
        <v>235</v>
      </c>
      <c r="B229" s="23"/>
      <c r="C229" s="107" t="s">
        <v>236</v>
      </c>
      <c r="D229" s="10">
        <f>D230</f>
        <v>5312.9</v>
      </c>
    </row>
    <row r="230" spans="1:4" ht="37.5" customHeight="1">
      <c r="A230" s="23"/>
      <c r="B230" s="13" t="s">
        <v>15</v>
      </c>
      <c r="C230" s="17" t="s">
        <v>16</v>
      </c>
      <c r="D230" s="10">
        <v>5312.9</v>
      </c>
    </row>
    <row r="231" spans="1:4" ht="30.75" customHeight="1">
      <c r="A231" s="7" t="s">
        <v>237</v>
      </c>
      <c r="B231" s="23"/>
      <c r="C231" s="107" t="s">
        <v>238</v>
      </c>
      <c r="D231" s="10">
        <f>D232</f>
        <v>8689.7000000000007</v>
      </c>
    </row>
    <row r="232" spans="1:4" ht="34.5" customHeight="1">
      <c r="A232" s="23"/>
      <c r="B232" s="13" t="s">
        <v>15</v>
      </c>
      <c r="C232" s="17" t="s">
        <v>16</v>
      </c>
      <c r="D232" s="10">
        <v>8689.7000000000007</v>
      </c>
    </row>
    <row r="233" spans="1:4" ht="34.5" customHeight="1">
      <c r="A233" s="7" t="s">
        <v>602</v>
      </c>
      <c r="B233" s="23"/>
      <c r="C233" s="107" t="s">
        <v>603</v>
      </c>
      <c r="D233" s="10">
        <f>D234</f>
        <v>40.6</v>
      </c>
    </row>
    <row r="234" spans="1:4" ht="34.5" customHeight="1">
      <c r="A234" s="7" t="s">
        <v>600</v>
      </c>
      <c r="B234" s="13"/>
      <c r="C234" s="17" t="s">
        <v>601</v>
      </c>
      <c r="D234" s="10">
        <f>D235</f>
        <v>40.6</v>
      </c>
    </row>
    <row r="235" spans="1:4" ht="34.5" customHeight="1">
      <c r="A235" s="23"/>
      <c r="B235" s="13" t="s">
        <v>15</v>
      </c>
      <c r="C235" s="17" t="s">
        <v>16</v>
      </c>
      <c r="D235" s="10">
        <v>40.6</v>
      </c>
    </row>
    <row r="236" spans="1:4" ht="37.5" customHeight="1">
      <c r="A236" s="7" t="s">
        <v>239</v>
      </c>
      <c r="B236" s="15"/>
      <c r="C236" s="15" t="s">
        <v>240</v>
      </c>
      <c r="D236" s="10">
        <f>D237</f>
        <v>18762.3</v>
      </c>
    </row>
    <row r="237" spans="1:4" ht="39" customHeight="1">
      <c r="A237" s="7" t="s">
        <v>241</v>
      </c>
      <c r="B237" s="90"/>
      <c r="C237" s="90" t="s">
        <v>242</v>
      </c>
      <c r="D237" s="10">
        <f>D238</f>
        <v>18762.3</v>
      </c>
    </row>
    <row r="238" spans="1:4" ht="32.25" customHeight="1">
      <c r="A238" s="7" t="s">
        <v>243</v>
      </c>
      <c r="B238" s="20"/>
      <c r="C238" s="20" t="s">
        <v>54</v>
      </c>
      <c r="D238" s="10">
        <f>D239</f>
        <v>18762.3</v>
      </c>
    </row>
    <row r="239" spans="1:4" ht="39.75" customHeight="1">
      <c r="A239" s="6"/>
      <c r="B239" s="13" t="s">
        <v>15</v>
      </c>
      <c r="C239" s="17" t="s">
        <v>16</v>
      </c>
      <c r="D239" s="10">
        <v>18762.3</v>
      </c>
    </row>
    <row r="240" spans="1:4" ht="33.75" customHeight="1">
      <c r="A240" s="7" t="s">
        <v>244</v>
      </c>
      <c r="B240" s="15"/>
      <c r="C240" s="15" t="s">
        <v>245</v>
      </c>
      <c r="D240" s="10">
        <f>D241+D244</f>
        <v>204</v>
      </c>
    </row>
    <row r="241" spans="1:4" ht="39.75" customHeight="1">
      <c r="A241" s="7" t="s">
        <v>246</v>
      </c>
      <c r="B241" s="15"/>
      <c r="C241" s="15" t="s">
        <v>247</v>
      </c>
      <c r="D241" s="10">
        <f>D242</f>
        <v>39</v>
      </c>
    </row>
    <row r="242" spans="1:4" ht="21" customHeight="1">
      <c r="A242" s="7" t="s">
        <v>248</v>
      </c>
      <c r="B242" s="15"/>
      <c r="C242" s="15" t="s">
        <v>249</v>
      </c>
      <c r="D242" s="10">
        <f>D243</f>
        <v>39</v>
      </c>
    </row>
    <row r="243" spans="1:4" ht="30.6" customHeight="1">
      <c r="A243" s="7"/>
      <c r="B243" s="24" t="s">
        <v>104</v>
      </c>
      <c r="C243" s="25" t="s">
        <v>105</v>
      </c>
      <c r="D243" s="10">
        <v>39</v>
      </c>
    </row>
    <row r="244" spans="1:4" ht="37.5" customHeight="1">
      <c r="A244" s="7" t="s">
        <v>250</v>
      </c>
      <c r="B244" s="15"/>
      <c r="C244" s="15" t="s">
        <v>251</v>
      </c>
      <c r="D244" s="10">
        <f>D245</f>
        <v>165</v>
      </c>
    </row>
    <row r="245" spans="1:4" ht="27.75" customHeight="1">
      <c r="A245" s="7" t="s">
        <v>252</v>
      </c>
      <c r="B245" s="15"/>
      <c r="C245" s="15" t="s">
        <v>253</v>
      </c>
      <c r="D245" s="10">
        <f>D246</f>
        <v>165</v>
      </c>
    </row>
    <row r="246" spans="1:4" ht="34.5" customHeight="1">
      <c r="A246" s="7"/>
      <c r="B246" s="13" t="s">
        <v>15</v>
      </c>
      <c r="C246" s="17" t="s">
        <v>16</v>
      </c>
      <c r="D246" s="10">
        <v>165</v>
      </c>
    </row>
    <row r="247" spans="1:4" ht="33" customHeight="1">
      <c r="A247" s="7" t="s">
        <v>254</v>
      </c>
      <c r="B247" s="15"/>
      <c r="C247" s="15" t="s">
        <v>255</v>
      </c>
      <c r="D247" s="10">
        <f>D248+D257+D262+D266</f>
        <v>12019.4</v>
      </c>
    </row>
    <row r="248" spans="1:4" ht="33" customHeight="1">
      <c r="A248" s="7" t="s">
        <v>256</v>
      </c>
      <c r="B248" s="15"/>
      <c r="C248" s="15" t="s">
        <v>257</v>
      </c>
      <c r="D248" s="10">
        <f>D249+D253</f>
        <v>5021.5</v>
      </c>
    </row>
    <row r="249" spans="1:4" ht="20.45" customHeight="1">
      <c r="A249" s="7" t="s">
        <v>258</v>
      </c>
      <c r="B249" s="75"/>
      <c r="C249" s="75" t="s">
        <v>259</v>
      </c>
      <c r="D249" s="10">
        <f>D250+D251+D252</f>
        <v>2634.1000000000004</v>
      </c>
    </row>
    <row r="250" spans="1:4" ht="62.25" customHeight="1">
      <c r="A250" s="7"/>
      <c r="B250" s="24" t="s">
        <v>178</v>
      </c>
      <c r="C250" s="25" t="s">
        <v>179</v>
      </c>
      <c r="D250" s="104">
        <v>2566.3000000000002</v>
      </c>
    </row>
    <row r="251" spans="1:4" ht="30.6" customHeight="1">
      <c r="A251" s="7"/>
      <c r="B251" s="24" t="s">
        <v>104</v>
      </c>
      <c r="C251" s="25" t="s">
        <v>105</v>
      </c>
      <c r="D251" s="105">
        <v>66.5</v>
      </c>
    </row>
    <row r="252" spans="1:4" ht="18" customHeight="1">
      <c r="A252" s="7"/>
      <c r="B252" s="22">
        <v>800</v>
      </c>
      <c r="C252" s="21" t="s">
        <v>116</v>
      </c>
      <c r="D252" s="105">
        <v>1.3</v>
      </c>
    </row>
    <row r="253" spans="1:4" ht="39.75" customHeight="1">
      <c r="A253" s="7" t="s">
        <v>260</v>
      </c>
      <c r="B253" s="20"/>
      <c r="C253" s="20" t="s">
        <v>54</v>
      </c>
      <c r="D253" s="10">
        <f>D254+D255+D256</f>
        <v>2387.4</v>
      </c>
    </row>
    <row r="254" spans="1:4" ht="64.5" customHeight="1">
      <c r="A254" s="6"/>
      <c r="B254" s="24" t="s">
        <v>178</v>
      </c>
      <c r="C254" s="25" t="s">
        <v>179</v>
      </c>
      <c r="D254" s="10">
        <v>1884.52</v>
      </c>
    </row>
    <row r="255" spans="1:4" ht="33.75" customHeight="1">
      <c r="A255" s="6"/>
      <c r="B255" s="24" t="s">
        <v>104</v>
      </c>
      <c r="C255" s="25" t="s">
        <v>105</v>
      </c>
      <c r="D255" s="10">
        <v>500.98</v>
      </c>
    </row>
    <row r="256" spans="1:4" ht="19.5" customHeight="1">
      <c r="A256" s="6"/>
      <c r="B256" s="22">
        <v>800</v>
      </c>
      <c r="C256" s="21" t="s">
        <v>116</v>
      </c>
      <c r="D256" s="10">
        <v>1.9</v>
      </c>
    </row>
    <row r="257" spans="1:4" ht="39" customHeight="1">
      <c r="A257" s="7" t="s">
        <v>261</v>
      </c>
      <c r="B257" s="23"/>
      <c r="C257" s="107" t="s">
        <v>231</v>
      </c>
      <c r="D257" s="10">
        <f>D258</f>
        <v>327.5</v>
      </c>
    </row>
    <row r="258" spans="1:4" ht="35.25" customHeight="1">
      <c r="A258" s="7" t="s">
        <v>262</v>
      </c>
      <c r="B258" s="23"/>
      <c r="C258" s="107" t="s">
        <v>206</v>
      </c>
      <c r="D258" s="10">
        <f>D259+D260+D261</f>
        <v>327.5</v>
      </c>
    </row>
    <row r="259" spans="1:4" ht="62.25" customHeight="1">
      <c r="A259" s="224"/>
      <c r="B259" s="24" t="s">
        <v>178</v>
      </c>
      <c r="C259" s="25" t="s">
        <v>179</v>
      </c>
      <c r="D259" s="10">
        <f>65-5.1</f>
        <v>59.9</v>
      </c>
    </row>
    <row r="260" spans="1:4" ht="33" customHeight="1">
      <c r="A260" s="224"/>
      <c r="B260" s="24" t="s">
        <v>104</v>
      </c>
      <c r="C260" s="25" t="s">
        <v>105</v>
      </c>
      <c r="D260" s="10">
        <v>17.600000000000001</v>
      </c>
    </row>
    <row r="261" spans="1:4" ht="36" customHeight="1">
      <c r="A261" s="224"/>
      <c r="B261" s="110" t="s">
        <v>15</v>
      </c>
      <c r="C261" s="17" t="s">
        <v>16</v>
      </c>
      <c r="D261" s="10">
        <v>250</v>
      </c>
    </row>
    <row r="262" spans="1:4" ht="81.75" customHeight="1">
      <c r="A262" s="7" t="s">
        <v>263</v>
      </c>
      <c r="B262" s="23"/>
      <c r="C262" s="107" t="s">
        <v>264</v>
      </c>
      <c r="D262" s="10">
        <f>D263</f>
        <v>6576.1</v>
      </c>
    </row>
    <row r="263" spans="1:4" ht="85.5" customHeight="1">
      <c r="A263" s="7" t="s">
        <v>265</v>
      </c>
      <c r="B263" s="23"/>
      <c r="C263" s="107" t="s">
        <v>266</v>
      </c>
      <c r="D263" s="10">
        <f>D264+D265</f>
        <v>6576.1</v>
      </c>
    </row>
    <row r="264" spans="1:4" ht="21" customHeight="1">
      <c r="A264" s="23"/>
      <c r="B264" s="23" t="s">
        <v>110</v>
      </c>
      <c r="C264" s="219" t="s">
        <v>111</v>
      </c>
      <c r="D264" s="10">
        <v>1795.7739999999999</v>
      </c>
    </row>
    <row r="265" spans="1:4" ht="37.5" customHeight="1">
      <c r="A265" s="23"/>
      <c r="B265" s="13" t="s">
        <v>15</v>
      </c>
      <c r="C265" s="17" t="s">
        <v>16</v>
      </c>
      <c r="D265" s="10">
        <v>4780.326</v>
      </c>
    </row>
    <row r="266" spans="1:4" ht="63.75" customHeight="1">
      <c r="A266" s="7" t="s">
        <v>267</v>
      </c>
      <c r="B266" s="23"/>
      <c r="C266" s="107" t="s">
        <v>268</v>
      </c>
      <c r="D266" s="10">
        <f>D267</f>
        <v>94.300000000000011</v>
      </c>
    </row>
    <row r="267" spans="1:4" ht="53.25" customHeight="1">
      <c r="A267" s="7" t="s">
        <v>269</v>
      </c>
      <c r="B267" s="23"/>
      <c r="C267" s="107" t="s">
        <v>202</v>
      </c>
      <c r="D267" s="10">
        <f>D268+D269</f>
        <v>94.300000000000011</v>
      </c>
    </row>
    <row r="268" spans="1:4" ht="60" customHeight="1">
      <c r="A268" s="23"/>
      <c r="B268" s="24" t="s">
        <v>178</v>
      </c>
      <c r="C268" s="25" t="s">
        <v>179</v>
      </c>
      <c r="D268" s="10">
        <v>65.400000000000006</v>
      </c>
    </row>
    <row r="269" spans="1:4" ht="31.9" customHeight="1">
      <c r="A269" s="23"/>
      <c r="B269" s="24" t="s">
        <v>104</v>
      </c>
      <c r="C269" s="25" t="s">
        <v>105</v>
      </c>
      <c r="D269" s="10">
        <v>28.9</v>
      </c>
    </row>
    <row r="270" spans="1:4" ht="39" customHeight="1">
      <c r="A270" s="7" t="s">
        <v>270</v>
      </c>
      <c r="B270" s="15"/>
      <c r="C270" s="15" t="s">
        <v>271</v>
      </c>
      <c r="D270" s="10">
        <f>D271+D276+D280</f>
        <v>44520.7</v>
      </c>
    </row>
    <row r="271" spans="1:4" ht="32.25" customHeight="1">
      <c r="A271" s="7" t="s">
        <v>272</v>
      </c>
      <c r="B271" s="12"/>
      <c r="C271" s="12" t="s">
        <v>273</v>
      </c>
      <c r="D271" s="10">
        <f>D272</f>
        <v>1000</v>
      </c>
    </row>
    <row r="272" spans="1:4" ht="53.45" customHeight="1">
      <c r="A272" s="7" t="s">
        <v>274</v>
      </c>
      <c r="B272" s="18"/>
      <c r="C272" s="18" t="s">
        <v>275</v>
      </c>
      <c r="D272" s="10">
        <f>D273</f>
        <v>1000</v>
      </c>
    </row>
    <row r="273" spans="1:4" ht="18.75" customHeight="1">
      <c r="A273" s="7" t="s">
        <v>276</v>
      </c>
      <c r="B273" s="108"/>
      <c r="C273" s="108" t="s">
        <v>277</v>
      </c>
      <c r="D273" s="10">
        <f>D275+D274</f>
        <v>1000</v>
      </c>
    </row>
    <row r="274" spans="1:4" ht="32.25" customHeight="1">
      <c r="A274" s="7"/>
      <c r="B274" s="24" t="s">
        <v>104</v>
      </c>
      <c r="C274" s="25" t="s">
        <v>105</v>
      </c>
      <c r="D274" s="10">
        <v>77.7</v>
      </c>
    </row>
    <row r="275" spans="1:4" ht="21.75" customHeight="1">
      <c r="A275" s="111"/>
      <c r="B275" s="22">
        <v>800</v>
      </c>
      <c r="C275" s="21" t="s">
        <v>116</v>
      </c>
      <c r="D275" s="10">
        <v>922.3</v>
      </c>
    </row>
    <row r="276" spans="1:4" ht="34.5" customHeight="1">
      <c r="A276" s="7" t="s">
        <v>278</v>
      </c>
      <c r="B276" s="15"/>
      <c r="C276" s="15" t="s">
        <v>279</v>
      </c>
      <c r="D276" s="10">
        <f>D277</f>
        <v>36966.699999999997</v>
      </c>
    </row>
    <row r="277" spans="1:4" ht="27" customHeight="1">
      <c r="A277" s="7" t="s">
        <v>280</v>
      </c>
      <c r="B277" s="15"/>
      <c r="C277" s="15" t="s">
        <v>281</v>
      </c>
      <c r="D277" s="10">
        <f>D278</f>
        <v>36966.699999999997</v>
      </c>
    </row>
    <row r="278" spans="1:4" ht="37.5" customHeight="1">
      <c r="A278" s="7" t="s">
        <v>282</v>
      </c>
      <c r="B278" s="15"/>
      <c r="C278" s="15" t="s">
        <v>283</v>
      </c>
      <c r="D278" s="10">
        <f>D279</f>
        <v>36966.699999999997</v>
      </c>
    </row>
    <row r="279" spans="1:4" ht="16.5" customHeight="1">
      <c r="A279" s="93"/>
      <c r="B279" s="112" t="s">
        <v>284</v>
      </c>
      <c r="C279" s="21" t="s">
        <v>285</v>
      </c>
      <c r="D279" s="10">
        <v>36966.699999999997</v>
      </c>
    </row>
    <row r="280" spans="1:4" ht="20.45" customHeight="1">
      <c r="A280" s="7" t="s">
        <v>286</v>
      </c>
      <c r="B280" s="12"/>
      <c r="C280" s="12" t="s">
        <v>287</v>
      </c>
      <c r="D280" s="10">
        <f>D281</f>
        <v>6553.9999999999991</v>
      </c>
    </row>
    <row r="281" spans="1:4" ht="37.15" customHeight="1">
      <c r="A281" s="7" t="s">
        <v>288</v>
      </c>
      <c r="B281" s="15"/>
      <c r="C281" s="15" t="s">
        <v>289</v>
      </c>
      <c r="D281" s="10">
        <f>D282+D286</f>
        <v>6553.9999999999991</v>
      </c>
    </row>
    <row r="282" spans="1:4" ht="21" customHeight="1">
      <c r="A282" s="7" t="s">
        <v>290</v>
      </c>
      <c r="B282" s="15"/>
      <c r="C282" s="15" t="s">
        <v>177</v>
      </c>
      <c r="D282" s="10">
        <f>D283+D284+D285</f>
        <v>6448.0999999999995</v>
      </c>
    </row>
    <row r="283" spans="1:4" ht="62.25" customHeight="1">
      <c r="A283" s="22"/>
      <c r="B283" s="24" t="s">
        <v>178</v>
      </c>
      <c r="C283" s="25" t="s">
        <v>179</v>
      </c>
      <c r="D283" s="11">
        <v>5640.32</v>
      </c>
    </row>
    <row r="284" spans="1:4" ht="34.5" customHeight="1">
      <c r="A284" s="22"/>
      <c r="B284" s="24" t="s">
        <v>104</v>
      </c>
      <c r="C284" s="25" t="s">
        <v>105</v>
      </c>
      <c r="D284" s="11">
        <v>807.28</v>
      </c>
    </row>
    <row r="285" spans="1:4" ht="15.75" customHeight="1">
      <c r="A285" s="22"/>
      <c r="B285" s="22">
        <v>800</v>
      </c>
      <c r="C285" s="21" t="s">
        <v>116</v>
      </c>
      <c r="D285" s="11">
        <v>0.5</v>
      </c>
    </row>
    <row r="286" spans="1:4" ht="17.25" customHeight="1">
      <c r="A286" s="7" t="s">
        <v>291</v>
      </c>
      <c r="B286" s="21"/>
      <c r="C286" s="21" t="s">
        <v>292</v>
      </c>
      <c r="D286" s="11">
        <f>D287+D288</f>
        <v>105.9</v>
      </c>
    </row>
    <row r="287" spans="1:4" ht="63" customHeight="1">
      <c r="A287" s="22"/>
      <c r="B287" s="24" t="s">
        <v>178</v>
      </c>
      <c r="C287" s="25" t="s">
        <v>179</v>
      </c>
      <c r="D287" s="11">
        <v>85</v>
      </c>
    </row>
    <row r="288" spans="1:4" ht="34.5" customHeight="1">
      <c r="A288" s="22"/>
      <c r="B288" s="24" t="s">
        <v>104</v>
      </c>
      <c r="C288" s="25" t="s">
        <v>105</v>
      </c>
      <c r="D288" s="11">
        <v>20.9</v>
      </c>
    </row>
    <row r="289" spans="1:4" ht="36.75" customHeight="1">
      <c r="A289" s="7" t="s">
        <v>293</v>
      </c>
      <c r="B289" s="18"/>
      <c r="C289" s="18" t="s">
        <v>294</v>
      </c>
      <c r="D289" s="11">
        <f>D290</f>
        <v>288.63</v>
      </c>
    </row>
    <row r="290" spans="1:4" ht="33.75" customHeight="1">
      <c r="A290" s="16" t="s">
        <v>295</v>
      </c>
      <c r="B290" s="15"/>
      <c r="C290" s="15" t="s">
        <v>296</v>
      </c>
      <c r="D290" s="11">
        <f>D291+D302+D305</f>
        <v>288.63</v>
      </c>
    </row>
    <row r="291" spans="1:4" ht="33.75" customHeight="1">
      <c r="A291" s="16" t="s">
        <v>297</v>
      </c>
      <c r="B291" s="21"/>
      <c r="C291" s="21" t="s">
        <v>298</v>
      </c>
      <c r="D291" s="11">
        <f>D292+D294+D296+D298+D300</f>
        <v>146.13</v>
      </c>
    </row>
    <row r="292" spans="1:4" ht="20.45" customHeight="1">
      <c r="A292" s="16" t="s">
        <v>299</v>
      </c>
      <c r="B292" s="21"/>
      <c r="C292" s="21" t="s">
        <v>300</v>
      </c>
      <c r="D292" s="11">
        <f>D293</f>
        <v>59</v>
      </c>
    </row>
    <row r="293" spans="1:4" ht="34.5" customHeight="1">
      <c r="A293" s="22"/>
      <c r="B293" s="13" t="s">
        <v>15</v>
      </c>
      <c r="C293" s="17" t="s">
        <v>16</v>
      </c>
      <c r="D293" s="11">
        <v>59</v>
      </c>
    </row>
    <row r="294" spans="1:4" ht="15.75" customHeight="1">
      <c r="A294" s="16" t="s">
        <v>301</v>
      </c>
      <c r="B294" s="21"/>
      <c r="C294" s="21" t="s">
        <v>302</v>
      </c>
      <c r="D294" s="11">
        <f>D295</f>
        <v>25</v>
      </c>
    </row>
    <row r="295" spans="1:4" ht="37.5" customHeight="1">
      <c r="A295" s="22"/>
      <c r="B295" s="13" t="s">
        <v>15</v>
      </c>
      <c r="C295" s="17" t="s">
        <v>16</v>
      </c>
      <c r="D295" s="11">
        <v>25</v>
      </c>
    </row>
    <row r="296" spans="1:4" ht="45.75" customHeight="1">
      <c r="A296" s="16" t="s">
        <v>303</v>
      </c>
      <c r="B296" s="21"/>
      <c r="C296" s="21" t="s">
        <v>304</v>
      </c>
      <c r="D296" s="11">
        <f>D297</f>
        <v>9</v>
      </c>
    </row>
    <row r="297" spans="1:4" ht="37.15" customHeight="1">
      <c r="A297" s="16"/>
      <c r="B297" s="13" t="s">
        <v>15</v>
      </c>
      <c r="C297" s="17" t="s">
        <v>16</v>
      </c>
      <c r="D297" s="11">
        <v>9</v>
      </c>
    </row>
    <row r="298" spans="1:4" ht="48" customHeight="1">
      <c r="A298" s="16" t="s">
        <v>305</v>
      </c>
      <c r="B298" s="21"/>
      <c r="C298" s="21" t="s">
        <v>306</v>
      </c>
      <c r="D298" s="11">
        <f>D299</f>
        <v>15</v>
      </c>
    </row>
    <row r="299" spans="1:4" ht="32.450000000000003" customHeight="1">
      <c r="A299" s="16"/>
      <c r="B299" s="13" t="s">
        <v>15</v>
      </c>
      <c r="C299" s="17" t="s">
        <v>16</v>
      </c>
      <c r="D299" s="11">
        <v>15</v>
      </c>
    </row>
    <row r="300" spans="1:4" ht="23.25" customHeight="1">
      <c r="A300" s="16" t="s">
        <v>307</v>
      </c>
      <c r="B300" s="21"/>
      <c r="C300" s="21" t="s">
        <v>308</v>
      </c>
      <c r="D300" s="11">
        <f>D301</f>
        <v>38.130000000000003</v>
      </c>
    </row>
    <row r="301" spans="1:4" ht="35.25" customHeight="1">
      <c r="A301" s="22"/>
      <c r="B301" s="13" t="s">
        <v>15</v>
      </c>
      <c r="C301" s="17" t="s">
        <v>16</v>
      </c>
      <c r="D301" s="11">
        <v>38.130000000000003</v>
      </c>
    </row>
    <row r="302" spans="1:4" ht="35.450000000000003" customHeight="1">
      <c r="A302" s="16" t="s">
        <v>309</v>
      </c>
      <c r="B302" s="21"/>
      <c r="C302" s="21" t="s">
        <v>310</v>
      </c>
      <c r="D302" s="11">
        <f>D303</f>
        <v>92</v>
      </c>
    </row>
    <row r="303" spans="1:4" ht="32.450000000000003" customHeight="1">
      <c r="A303" s="16" t="s">
        <v>311</v>
      </c>
      <c r="B303" s="18"/>
      <c r="C303" s="18" t="s">
        <v>312</v>
      </c>
      <c r="D303" s="11">
        <f>D304</f>
        <v>92</v>
      </c>
    </row>
    <row r="304" spans="1:4" ht="35.450000000000003" customHeight="1">
      <c r="A304" s="22"/>
      <c r="B304" s="13" t="s">
        <v>15</v>
      </c>
      <c r="C304" s="17" t="s">
        <v>16</v>
      </c>
      <c r="D304" s="11">
        <v>92</v>
      </c>
    </row>
    <row r="305" spans="1:4" ht="35.450000000000003" customHeight="1">
      <c r="A305" s="16" t="s">
        <v>313</v>
      </c>
      <c r="B305" s="21"/>
      <c r="C305" s="21" t="s">
        <v>314</v>
      </c>
      <c r="D305" s="11">
        <f>D306+D308+D310+D312+D314</f>
        <v>50.5</v>
      </c>
    </row>
    <row r="306" spans="1:4" ht="21" customHeight="1">
      <c r="A306" s="16" t="s">
        <v>315</v>
      </c>
      <c r="B306" s="21"/>
      <c r="C306" s="21" t="s">
        <v>316</v>
      </c>
      <c r="D306" s="11">
        <f>D307</f>
        <v>8.5</v>
      </c>
    </row>
    <row r="307" spans="1:4" ht="36" customHeight="1">
      <c r="A307" s="16"/>
      <c r="B307" s="13" t="s">
        <v>15</v>
      </c>
      <c r="C307" s="17" t="s">
        <v>16</v>
      </c>
      <c r="D307" s="11">
        <v>8.5</v>
      </c>
    </row>
    <row r="308" spans="1:4" ht="33" customHeight="1">
      <c r="A308" s="16" t="s">
        <v>317</v>
      </c>
      <c r="B308" s="21"/>
      <c r="C308" s="21" t="s">
        <v>318</v>
      </c>
      <c r="D308" s="11">
        <f>D309</f>
        <v>26</v>
      </c>
    </row>
    <row r="309" spans="1:4" ht="32.450000000000003" customHeight="1">
      <c r="A309" s="16"/>
      <c r="B309" s="13" t="s">
        <v>15</v>
      </c>
      <c r="C309" s="17" t="s">
        <v>16</v>
      </c>
      <c r="D309" s="11">
        <v>26</v>
      </c>
    </row>
    <row r="310" spans="1:4" ht="21" customHeight="1">
      <c r="A310" s="16" t="s">
        <v>319</v>
      </c>
      <c r="B310" s="21"/>
      <c r="C310" s="21" t="s">
        <v>320</v>
      </c>
      <c r="D310" s="11">
        <f>D311</f>
        <v>10</v>
      </c>
    </row>
    <row r="311" spans="1:4" ht="34.9" customHeight="1">
      <c r="A311" s="16"/>
      <c r="B311" s="13" t="s">
        <v>15</v>
      </c>
      <c r="C311" s="17" t="s">
        <v>16</v>
      </c>
      <c r="D311" s="11">
        <v>10</v>
      </c>
    </row>
    <row r="312" spans="1:4" ht="31.15" customHeight="1">
      <c r="A312" s="16" t="s">
        <v>321</v>
      </c>
      <c r="B312" s="21"/>
      <c r="C312" s="21" t="s">
        <v>322</v>
      </c>
      <c r="D312" s="11">
        <f>D313</f>
        <v>3</v>
      </c>
    </row>
    <row r="313" spans="1:4" ht="36" customHeight="1">
      <c r="A313" s="16"/>
      <c r="B313" s="13" t="s">
        <v>15</v>
      </c>
      <c r="C313" s="17" t="s">
        <v>16</v>
      </c>
      <c r="D313" s="11">
        <v>3</v>
      </c>
    </row>
    <row r="314" spans="1:4" ht="46.5" customHeight="1">
      <c r="A314" s="16" t="s">
        <v>323</v>
      </c>
      <c r="B314" s="21"/>
      <c r="C314" s="21" t="s">
        <v>324</v>
      </c>
      <c r="D314" s="11">
        <f>D315</f>
        <v>3</v>
      </c>
    </row>
    <row r="315" spans="1:4" ht="35.450000000000003" customHeight="1">
      <c r="A315" s="22"/>
      <c r="B315" s="13" t="s">
        <v>15</v>
      </c>
      <c r="C315" s="17" t="s">
        <v>16</v>
      </c>
      <c r="D315" s="11">
        <v>3</v>
      </c>
    </row>
    <row r="316" spans="1:4" ht="33.75" customHeight="1">
      <c r="A316" s="7" t="s">
        <v>325</v>
      </c>
      <c r="B316" s="18"/>
      <c r="C316" s="18" t="s">
        <v>326</v>
      </c>
      <c r="D316" s="11">
        <f>D317+D337</f>
        <v>1916.99</v>
      </c>
    </row>
    <row r="317" spans="1:4" ht="41.25" customHeight="1">
      <c r="A317" s="7" t="s">
        <v>327</v>
      </c>
      <c r="B317" s="15"/>
      <c r="C317" s="15" t="s">
        <v>328</v>
      </c>
      <c r="D317" s="11">
        <f>D318+D325+D332</f>
        <v>1231.54</v>
      </c>
    </row>
    <row r="318" spans="1:4" ht="25.5" customHeight="1">
      <c r="A318" s="7" t="s">
        <v>329</v>
      </c>
      <c r="B318" s="21"/>
      <c r="C318" s="21" t="s">
        <v>330</v>
      </c>
      <c r="D318" s="11">
        <f>D319+D321+D323</f>
        <v>140.47200000000001</v>
      </c>
    </row>
    <row r="319" spans="1:4" ht="34.5" customHeight="1">
      <c r="A319" s="7" t="s">
        <v>331</v>
      </c>
      <c r="B319" s="21"/>
      <c r="C319" s="21" t="s">
        <v>332</v>
      </c>
      <c r="D319" s="11">
        <f>D320</f>
        <v>128.672</v>
      </c>
    </row>
    <row r="320" spans="1:4" ht="33" customHeight="1">
      <c r="A320" s="7"/>
      <c r="B320" s="24" t="s">
        <v>104</v>
      </c>
      <c r="C320" s="25" t="s">
        <v>105</v>
      </c>
      <c r="D320" s="11">
        <f>198.672-70</f>
        <v>128.672</v>
      </c>
    </row>
    <row r="321" spans="1:4" ht="19.149999999999999" customHeight="1">
      <c r="A321" s="7" t="s">
        <v>333</v>
      </c>
      <c r="B321" s="21"/>
      <c r="C321" s="21" t="s">
        <v>334</v>
      </c>
      <c r="D321" s="11">
        <f>D322</f>
        <v>4</v>
      </c>
    </row>
    <row r="322" spans="1:4" ht="31.15" customHeight="1">
      <c r="A322" s="7"/>
      <c r="B322" s="24" t="s">
        <v>104</v>
      </c>
      <c r="C322" s="25" t="s">
        <v>105</v>
      </c>
      <c r="D322" s="11">
        <v>4</v>
      </c>
    </row>
    <row r="323" spans="1:4" ht="31.15" customHeight="1">
      <c r="A323" s="7" t="s">
        <v>335</v>
      </c>
      <c r="B323" s="21"/>
      <c r="C323" s="21" t="s">
        <v>336</v>
      </c>
      <c r="D323" s="11">
        <f>D324</f>
        <v>7.8</v>
      </c>
    </row>
    <row r="324" spans="1:4" ht="31.15" customHeight="1">
      <c r="A324" s="7"/>
      <c r="B324" s="24" t="s">
        <v>104</v>
      </c>
      <c r="C324" s="25" t="s">
        <v>105</v>
      </c>
      <c r="D324" s="11">
        <v>7.8</v>
      </c>
    </row>
    <row r="325" spans="1:4" ht="30" customHeight="1">
      <c r="A325" s="7" t="s">
        <v>337</v>
      </c>
      <c r="B325" s="21"/>
      <c r="C325" s="21" t="s">
        <v>338</v>
      </c>
      <c r="D325" s="11">
        <f>D326+D328+D330</f>
        <v>215.45</v>
      </c>
    </row>
    <row r="326" spans="1:4" ht="33" customHeight="1">
      <c r="A326" s="7" t="s">
        <v>339</v>
      </c>
      <c r="B326" s="21"/>
      <c r="C326" s="21" t="s">
        <v>340</v>
      </c>
      <c r="D326" s="11">
        <f>D327</f>
        <v>77</v>
      </c>
    </row>
    <row r="327" spans="1:4" ht="31.5" customHeight="1">
      <c r="A327" s="7"/>
      <c r="B327" s="24" t="s">
        <v>104</v>
      </c>
      <c r="C327" s="25" t="s">
        <v>105</v>
      </c>
      <c r="D327" s="11">
        <v>77</v>
      </c>
    </row>
    <row r="328" spans="1:4" ht="28.15" customHeight="1">
      <c r="A328" s="7" t="s">
        <v>341</v>
      </c>
      <c r="B328" s="21"/>
      <c r="C328" s="21" t="s">
        <v>342</v>
      </c>
      <c r="D328" s="11">
        <f>D329</f>
        <v>92.25</v>
      </c>
    </row>
    <row r="329" spans="1:4" ht="31.5" customHeight="1">
      <c r="A329" s="7"/>
      <c r="B329" s="24" t="s">
        <v>104</v>
      </c>
      <c r="C329" s="25" t="s">
        <v>105</v>
      </c>
      <c r="D329" s="11">
        <v>92.25</v>
      </c>
    </row>
    <row r="330" spans="1:4" ht="46.5" customHeight="1">
      <c r="A330" s="7" t="s">
        <v>343</v>
      </c>
      <c r="B330" s="24"/>
      <c r="C330" s="21" t="s">
        <v>344</v>
      </c>
      <c r="D330" s="11">
        <f>D331</f>
        <v>46.2</v>
      </c>
    </row>
    <row r="331" spans="1:4" ht="31.5" customHeight="1">
      <c r="A331" s="7"/>
      <c r="B331" s="24" t="s">
        <v>104</v>
      </c>
      <c r="C331" s="25" t="s">
        <v>105</v>
      </c>
      <c r="D331" s="11">
        <f>75-28.8</f>
        <v>46.2</v>
      </c>
    </row>
    <row r="332" spans="1:4" ht="34.5" customHeight="1">
      <c r="A332" s="7" t="s">
        <v>345</v>
      </c>
      <c r="B332" s="21"/>
      <c r="C332" s="21" t="s">
        <v>346</v>
      </c>
      <c r="D332" s="11">
        <f>D333+D335</f>
        <v>875.61800000000005</v>
      </c>
    </row>
    <row r="333" spans="1:4" ht="35.25" customHeight="1">
      <c r="A333" s="7" t="s">
        <v>347</v>
      </c>
      <c r="B333" s="18"/>
      <c r="C333" s="18" t="s">
        <v>348</v>
      </c>
      <c r="D333" s="11">
        <f>D334</f>
        <v>839.52800000000002</v>
      </c>
    </row>
    <row r="334" spans="1:4" ht="33.75" customHeight="1">
      <c r="A334" s="7"/>
      <c r="B334" s="24" t="s">
        <v>104</v>
      </c>
      <c r="C334" s="25" t="s">
        <v>105</v>
      </c>
      <c r="D334" s="11">
        <v>839.52800000000002</v>
      </c>
    </row>
    <row r="335" spans="1:4" ht="37.5" customHeight="1">
      <c r="A335" s="7" t="s">
        <v>349</v>
      </c>
      <c r="B335" s="18"/>
      <c r="C335" s="18" t="s">
        <v>350</v>
      </c>
      <c r="D335" s="11">
        <f>D336</f>
        <v>36.090000000000003</v>
      </c>
    </row>
    <row r="336" spans="1:4" ht="34.5" customHeight="1">
      <c r="A336" s="7"/>
      <c r="B336" s="24" t="s">
        <v>104</v>
      </c>
      <c r="C336" s="25" t="s">
        <v>105</v>
      </c>
      <c r="D336" s="11">
        <v>36.090000000000003</v>
      </c>
    </row>
    <row r="337" spans="1:4" ht="32.25" customHeight="1">
      <c r="A337" s="7" t="s">
        <v>351</v>
      </c>
      <c r="B337" s="15"/>
      <c r="C337" s="15" t="s">
        <v>352</v>
      </c>
      <c r="D337" s="11">
        <f>D338+D341</f>
        <v>685.45</v>
      </c>
    </row>
    <row r="338" spans="1:4" ht="35.25" customHeight="1">
      <c r="A338" s="7" t="s">
        <v>353</v>
      </c>
      <c r="B338" s="21"/>
      <c r="C338" s="21" t="s">
        <v>354</v>
      </c>
      <c r="D338" s="11">
        <f>D339</f>
        <v>92.25</v>
      </c>
    </row>
    <row r="339" spans="1:4" ht="32.25" customHeight="1">
      <c r="A339" s="7" t="s">
        <v>355</v>
      </c>
      <c r="B339" s="21"/>
      <c r="C339" s="21" t="s">
        <v>356</v>
      </c>
      <c r="D339" s="11">
        <f>D340</f>
        <v>92.25</v>
      </c>
    </row>
    <row r="340" spans="1:4" ht="35.25" customHeight="1">
      <c r="A340" s="7"/>
      <c r="B340" s="24" t="s">
        <v>104</v>
      </c>
      <c r="C340" s="25" t="s">
        <v>105</v>
      </c>
      <c r="D340" s="11">
        <v>92.25</v>
      </c>
    </row>
    <row r="341" spans="1:4" ht="33.75" customHeight="1">
      <c r="A341" s="7" t="s">
        <v>357</v>
      </c>
      <c r="B341" s="21"/>
      <c r="C341" s="21" t="s">
        <v>358</v>
      </c>
      <c r="D341" s="11">
        <f>D342+D344+D346</f>
        <v>593.20000000000005</v>
      </c>
    </row>
    <row r="342" spans="1:4" ht="50.45" customHeight="1">
      <c r="A342" s="7" t="s">
        <v>359</v>
      </c>
      <c r="B342" s="18"/>
      <c r="C342" s="18" t="s">
        <v>360</v>
      </c>
      <c r="D342" s="11">
        <f>D343</f>
        <v>121</v>
      </c>
    </row>
    <row r="343" spans="1:4" ht="29.45" customHeight="1">
      <c r="A343" s="7"/>
      <c r="B343" s="24" t="s">
        <v>104</v>
      </c>
      <c r="C343" s="25" t="s">
        <v>105</v>
      </c>
      <c r="D343" s="11">
        <v>121</v>
      </c>
    </row>
    <row r="344" spans="1:4" ht="22.5" customHeight="1">
      <c r="A344" s="7" t="s">
        <v>361</v>
      </c>
      <c r="B344" s="18"/>
      <c r="C344" s="25" t="s">
        <v>362</v>
      </c>
      <c r="D344" s="11">
        <f>D345</f>
        <v>450</v>
      </c>
    </row>
    <row r="345" spans="1:4" ht="29.45" customHeight="1">
      <c r="A345" s="7"/>
      <c r="B345" s="24" t="s">
        <v>104</v>
      </c>
      <c r="C345" s="25" t="s">
        <v>105</v>
      </c>
      <c r="D345" s="11">
        <v>450</v>
      </c>
    </row>
    <row r="346" spans="1:4" ht="34.5" customHeight="1">
      <c r="A346" s="7" t="s">
        <v>363</v>
      </c>
      <c r="B346" s="21"/>
      <c r="C346" s="25" t="s">
        <v>364</v>
      </c>
      <c r="D346" s="11">
        <f>D347</f>
        <v>22.200000000000003</v>
      </c>
    </row>
    <row r="347" spans="1:4" ht="31.9" customHeight="1">
      <c r="A347" s="7"/>
      <c r="B347" s="24" t="s">
        <v>104</v>
      </c>
      <c r="C347" s="25" t="s">
        <v>105</v>
      </c>
      <c r="D347" s="11">
        <f>57.2-35</f>
        <v>22.200000000000003</v>
      </c>
    </row>
    <row r="348" spans="1:4" ht="33.75" customHeight="1">
      <c r="A348" s="7" t="s">
        <v>365</v>
      </c>
      <c r="B348" s="18"/>
      <c r="C348" s="18" t="s">
        <v>366</v>
      </c>
      <c r="D348" s="11">
        <f>D349</f>
        <v>68</v>
      </c>
    </row>
    <row r="349" spans="1:4" ht="26.25" customHeight="1">
      <c r="A349" s="7" t="s">
        <v>367</v>
      </c>
      <c r="B349" s="113"/>
      <c r="C349" s="20" t="s">
        <v>368</v>
      </c>
      <c r="D349" s="11">
        <f>D350</f>
        <v>68</v>
      </c>
    </row>
    <row r="350" spans="1:4" ht="33.75" customHeight="1">
      <c r="A350" s="7" t="s">
        <v>369</v>
      </c>
      <c r="B350" s="114"/>
      <c r="C350" s="12" t="s">
        <v>370</v>
      </c>
      <c r="D350" s="11">
        <f>D351</f>
        <v>68</v>
      </c>
    </row>
    <row r="351" spans="1:4" ht="39" customHeight="1">
      <c r="A351" s="7" t="s">
        <v>371</v>
      </c>
      <c r="B351" s="75"/>
      <c r="C351" s="75" t="s">
        <v>372</v>
      </c>
      <c r="D351" s="11">
        <f>D352</f>
        <v>68</v>
      </c>
    </row>
    <row r="352" spans="1:4" ht="39" customHeight="1">
      <c r="A352" s="7"/>
      <c r="B352" s="13" t="s">
        <v>15</v>
      </c>
      <c r="C352" s="17" t="s">
        <v>16</v>
      </c>
      <c r="D352" s="11">
        <v>68</v>
      </c>
    </row>
    <row r="353" spans="1:6" ht="17.25" customHeight="1">
      <c r="A353" s="24" t="s">
        <v>373</v>
      </c>
      <c r="B353" s="24"/>
      <c r="C353" s="108" t="s">
        <v>374</v>
      </c>
      <c r="D353" s="11">
        <f>D354+D399</f>
        <v>50839.737999999998</v>
      </c>
    </row>
    <row r="354" spans="1:6" ht="15.75" customHeight="1">
      <c r="A354" s="7" t="s">
        <v>375</v>
      </c>
      <c r="B354" s="38"/>
      <c r="C354" s="15" t="s">
        <v>376</v>
      </c>
      <c r="D354" s="11">
        <f>D357+D359+D361+D363+D367+D375+D381+D384+D393+D355+D372+D390+D386+D369+D396+D388+D378</f>
        <v>34961.476999999999</v>
      </c>
    </row>
    <row r="355" spans="1:6" ht="15.75" customHeight="1">
      <c r="A355" s="7" t="s">
        <v>377</v>
      </c>
      <c r="B355" s="15"/>
      <c r="C355" s="15" t="s">
        <v>378</v>
      </c>
      <c r="D355" s="11">
        <f>D356</f>
        <v>1370.954</v>
      </c>
    </row>
    <row r="356" spans="1:6" ht="63" customHeight="1">
      <c r="A356" s="7"/>
      <c r="B356" s="24" t="s">
        <v>178</v>
      </c>
      <c r="C356" s="25" t="s">
        <v>179</v>
      </c>
      <c r="D356" s="11">
        <f>1338.954+32</f>
        <v>1370.954</v>
      </c>
    </row>
    <row r="357" spans="1:6" ht="15" customHeight="1">
      <c r="A357" s="7" t="s">
        <v>379</v>
      </c>
      <c r="B357" s="15"/>
      <c r="C357" s="15" t="s">
        <v>380</v>
      </c>
      <c r="D357" s="11">
        <f>D358</f>
        <v>846.24599999999998</v>
      </c>
    </row>
    <row r="358" spans="1:6" ht="63.75" customHeight="1">
      <c r="A358" s="7"/>
      <c r="B358" s="24" t="s">
        <v>178</v>
      </c>
      <c r="C358" s="25" t="s">
        <v>179</v>
      </c>
      <c r="D358" s="10">
        <v>846.24599999999998</v>
      </c>
    </row>
    <row r="359" spans="1:6" ht="21.75" customHeight="1">
      <c r="A359" s="7" t="s">
        <v>381</v>
      </c>
      <c r="B359" s="38"/>
      <c r="C359" s="15" t="s">
        <v>382</v>
      </c>
      <c r="D359" s="10">
        <f>D360</f>
        <v>735.8</v>
      </c>
    </row>
    <row r="360" spans="1:6" ht="63" customHeight="1">
      <c r="A360" s="7"/>
      <c r="B360" s="24" t="s">
        <v>178</v>
      </c>
      <c r="C360" s="25" t="s">
        <v>179</v>
      </c>
      <c r="D360" s="10">
        <f>716.8+19</f>
        <v>735.8</v>
      </c>
    </row>
    <row r="361" spans="1:6" ht="21" customHeight="1">
      <c r="A361" s="7" t="s">
        <v>383</v>
      </c>
      <c r="B361" s="38"/>
      <c r="C361" s="15" t="s">
        <v>384</v>
      </c>
      <c r="D361" s="11">
        <f>D362</f>
        <v>98</v>
      </c>
    </row>
    <row r="362" spans="1:6" ht="60" customHeight="1">
      <c r="A362" s="7"/>
      <c r="B362" s="24" t="s">
        <v>178</v>
      </c>
      <c r="C362" s="25" t="s">
        <v>179</v>
      </c>
      <c r="D362" s="222">
        <v>98</v>
      </c>
    </row>
    <row r="363" spans="1:6" ht="18" customHeight="1">
      <c r="A363" s="7" t="s">
        <v>385</v>
      </c>
      <c r="B363" s="16"/>
      <c r="C363" s="15" t="s">
        <v>177</v>
      </c>
      <c r="D363" s="11">
        <f>D364+D365+D366</f>
        <v>27989.899999999998</v>
      </c>
    </row>
    <row r="364" spans="1:6" ht="63" customHeight="1">
      <c r="A364" s="22"/>
      <c r="B364" s="24" t="s">
        <v>178</v>
      </c>
      <c r="C364" s="25" t="s">
        <v>179</v>
      </c>
      <c r="D364" s="11">
        <v>21932.2</v>
      </c>
    </row>
    <row r="365" spans="1:6" ht="35.450000000000003" customHeight="1">
      <c r="A365" s="22"/>
      <c r="B365" s="24" t="s">
        <v>104</v>
      </c>
      <c r="C365" s="25" t="s">
        <v>105</v>
      </c>
      <c r="D365" s="11">
        <v>5498.2790000000005</v>
      </c>
    </row>
    <row r="366" spans="1:6" ht="17.25" customHeight="1">
      <c r="A366" s="22"/>
      <c r="B366" s="22">
        <v>800</v>
      </c>
      <c r="C366" s="21" t="s">
        <v>116</v>
      </c>
      <c r="D366" s="11">
        <v>559.42100000000005</v>
      </c>
    </row>
    <row r="367" spans="1:6" ht="17.25" customHeight="1">
      <c r="A367" s="7" t="s">
        <v>386</v>
      </c>
      <c r="B367" s="38"/>
      <c r="C367" s="21" t="s">
        <v>387</v>
      </c>
      <c r="D367" s="10">
        <f>D368</f>
        <v>47</v>
      </c>
      <c r="E367" s="39"/>
      <c r="F367" s="40"/>
    </row>
    <row r="368" spans="1:6" ht="24.75" customHeight="1">
      <c r="A368" s="24"/>
      <c r="B368" s="22">
        <v>800</v>
      </c>
      <c r="C368" s="21" t="s">
        <v>116</v>
      </c>
      <c r="D368" s="10">
        <v>47</v>
      </c>
    </row>
    <row r="369" spans="1:4" ht="21.75" customHeight="1">
      <c r="A369" s="7" t="s">
        <v>388</v>
      </c>
      <c r="B369" s="110"/>
      <c r="C369" s="15" t="s">
        <v>389</v>
      </c>
      <c r="D369" s="10">
        <f>D370+D371</f>
        <v>119.6</v>
      </c>
    </row>
    <row r="370" spans="1:4" ht="60" customHeight="1">
      <c r="A370" s="24"/>
      <c r="B370" s="24" t="s">
        <v>178</v>
      </c>
      <c r="C370" s="25" t="s">
        <v>179</v>
      </c>
      <c r="D370" s="10">
        <v>95</v>
      </c>
    </row>
    <row r="371" spans="1:4" ht="33" customHeight="1">
      <c r="A371" s="24"/>
      <c r="B371" s="24" t="s">
        <v>104</v>
      </c>
      <c r="C371" s="25" t="s">
        <v>105</v>
      </c>
      <c r="D371" s="10">
        <v>24.6</v>
      </c>
    </row>
    <row r="372" spans="1:4" ht="62.25" customHeight="1">
      <c r="A372" s="7" t="s">
        <v>390</v>
      </c>
      <c r="B372" s="23"/>
      <c r="C372" s="108" t="s">
        <v>391</v>
      </c>
      <c r="D372" s="11">
        <f>D373+D374</f>
        <v>1.2</v>
      </c>
    </row>
    <row r="373" spans="1:4" ht="65.25" customHeight="1">
      <c r="A373" s="23"/>
      <c r="B373" s="24" t="s">
        <v>178</v>
      </c>
      <c r="C373" s="25" t="s">
        <v>179</v>
      </c>
      <c r="D373" s="11">
        <v>1</v>
      </c>
    </row>
    <row r="374" spans="1:4" ht="33" customHeight="1">
      <c r="A374" s="23"/>
      <c r="B374" s="24" t="s">
        <v>104</v>
      </c>
      <c r="C374" s="25" t="s">
        <v>105</v>
      </c>
      <c r="D374" s="11">
        <v>0.2</v>
      </c>
    </row>
    <row r="375" spans="1:4" ht="39.75" customHeight="1">
      <c r="A375" s="7" t="s">
        <v>392</v>
      </c>
      <c r="B375" s="23"/>
      <c r="C375" s="115" t="s">
        <v>393</v>
      </c>
      <c r="D375" s="11">
        <f>D376+D377</f>
        <v>922.8</v>
      </c>
    </row>
    <row r="376" spans="1:4" ht="59.25" customHeight="1">
      <c r="A376" s="109"/>
      <c r="B376" s="24" t="s">
        <v>178</v>
      </c>
      <c r="C376" s="25" t="s">
        <v>179</v>
      </c>
      <c r="D376" s="104">
        <v>914.8</v>
      </c>
    </row>
    <row r="377" spans="1:4" ht="35.25" customHeight="1">
      <c r="A377" s="109"/>
      <c r="B377" s="24" t="s">
        <v>104</v>
      </c>
      <c r="C377" s="25" t="s">
        <v>105</v>
      </c>
      <c r="D377" s="11">
        <v>8</v>
      </c>
    </row>
    <row r="378" spans="1:4" ht="63.75" customHeight="1">
      <c r="A378" s="7" t="s">
        <v>553</v>
      </c>
      <c r="B378" s="110"/>
      <c r="C378" s="95" t="s">
        <v>554</v>
      </c>
      <c r="D378" s="11">
        <f>D379+D380</f>
        <v>27.4</v>
      </c>
    </row>
    <row r="379" spans="1:4" ht="61.5" customHeight="1">
      <c r="A379" s="109"/>
      <c r="B379" s="24" t="s">
        <v>178</v>
      </c>
      <c r="C379" s="25" t="s">
        <v>179</v>
      </c>
      <c r="D379" s="11">
        <v>20</v>
      </c>
    </row>
    <row r="380" spans="1:4" ht="35.25" customHeight="1">
      <c r="A380" s="109"/>
      <c r="B380" s="24" t="s">
        <v>104</v>
      </c>
      <c r="C380" s="25" t="s">
        <v>105</v>
      </c>
      <c r="D380" s="11">
        <v>7.4</v>
      </c>
    </row>
    <row r="381" spans="1:4" ht="48" customHeight="1">
      <c r="A381" s="7" t="s">
        <v>394</v>
      </c>
      <c r="B381" s="116"/>
      <c r="C381" s="107" t="s">
        <v>395</v>
      </c>
      <c r="D381" s="11">
        <f>D382+D383</f>
        <v>411.59999999999997</v>
      </c>
    </row>
    <row r="382" spans="1:4" ht="63.75" customHeight="1">
      <c r="A382" s="22"/>
      <c r="B382" s="24" t="s">
        <v>178</v>
      </c>
      <c r="C382" s="25" t="s">
        <v>179</v>
      </c>
      <c r="D382" s="11">
        <v>308.30599999999998</v>
      </c>
    </row>
    <row r="383" spans="1:4" ht="30.6" customHeight="1">
      <c r="A383" s="22"/>
      <c r="B383" s="24" t="s">
        <v>104</v>
      </c>
      <c r="C383" s="25" t="s">
        <v>105</v>
      </c>
      <c r="D383" s="11">
        <v>103.294</v>
      </c>
    </row>
    <row r="384" spans="1:4" ht="21" customHeight="1">
      <c r="A384" s="7" t="s">
        <v>396</v>
      </c>
      <c r="B384" s="116"/>
      <c r="C384" s="107" t="s">
        <v>397</v>
      </c>
      <c r="D384" s="11">
        <f>D385</f>
        <v>4</v>
      </c>
    </row>
    <row r="385" spans="1:4" ht="30.6" customHeight="1">
      <c r="A385" s="109"/>
      <c r="B385" s="24" t="s">
        <v>104</v>
      </c>
      <c r="C385" s="25" t="s">
        <v>105</v>
      </c>
      <c r="D385" s="11">
        <v>4</v>
      </c>
    </row>
    <row r="386" spans="1:4" ht="33.75" customHeight="1">
      <c r="A386" s="7" t="s">
        <v>398</v>
      </c>
      <c r="B386" s="110"/>
      <c r="C386" s="34" t="s">
        <v>399</v>
      </c>
      <c r="D386" s="11">
        <f>D387</f>
        <v>38.164999999999999</v>
      </c>
    </row>
    <row r="387" spans="1:4" ht="30.6" customHeight="1">
      <c r="A387" s="22"/>
      <c r="B387" s="24" t="s">
        <v>104</v>
      </c>
      <c r="C387" s="25" t="s">
        <v>105</v>
      </c>
      <c r="D387" s="11">
        <v>38.164999999999999</v>
      </c>
    </row>
    <row r="388" spans="1:4" ht="69" customHeight="1">
      <c r="A388" s="7" t="s">
        <v>521</v>
      </c>
      <c r="B388" s="22"/>
      <c r="C388" s="21" t="s">
        <v>522</v>
      </c>
      <c r="D388" s="11">
        <f>D389</f>
        <v>410.21199999999999</v>
      </c>
    </row>
    <row r="389" spans="1:4" ht="65.25" customHeight="1">
      <c r="A389" s="7"/>
      <c r="B389" s="24" t="s">
        <v>178</v>
      </c>
      <c r="C389" s="25" t="s">
        <v>179</v>
      </c>
      <c r="D389" s="11">
        <v>410.21199999999999</v>
      </c>
    </row>
    <row r="390" spans="1:4" ht="56.25" customHeight="1">
      <c r="A390" s="7" t="s">
        <v>400</v>
      </c>
      <c r="B390" s="23"/>
      <c r="C390" s="107" t="s">
        <v>401</v>
      </c>
      <c r="D390" s="11">
        <f>D391+D392</f>
        <v>9.1999999999999993</v>
      </c>
    </row>
    <row r="391" spans="1:4" ht="63.75" customHeight="1">
      <c r="A391" s="22"/>
      <c r="B391" s="24" t="s">
        <v>178</v>
      </c>
      <c r="C391" s="25" t="s">
        <v>179</v>
      </c>
      <c r="D391" s="11">
        <v>7.7</v>
      </c>
    </row>
    <row r="392" spans="1:4" ht="34.9" customHeight="1">
      <c r="A392" s="22"/>
      <c r="B392" s="24" t="s">
        <v>104</v>
      </c>
      <c r="C392" s="25" t="s">
        <v>105</v>
      </c>
      <c r="D392" s="11">
        <v>1.5</v>
      </c>
    </row>
    <row r="393" spans="1:4" ht="32.450000000000003" customHeight="1">
      <c r="A393" s="7" t="s">
        <v>402</v>
      </c>
      <c r="B393" s="23"/>
      <c r="C393" s="107" t="s">
        <v>403</v>
      </c>
      <c r="D393" s="11">
        <f>D394+D395</f>
        <v>333.4</v>
      </c>
    </row>
    <row r="394" spans="1:4" ht="63" customHeight="1">
      <c r="A394" s="22"/>
      <c r="B394" s="24" t="s">
        <v>178</v>
      </c>
      <c r="C394" s="25" t="s">
        <v>179</v>
      </c>
      <c r="D394" s="11">
        <v>318.39999999999998</v>
      </c>
    </row>
    <row r="395" spans="1:4" ht="36" customHeight="1">
      <c r="A395" s="22"/>
      <c r="B395" s="24" t="s">
        <v>104</v>
      </c>
      <c r="C395" s="25" t="s">
        <v>105</v>
      </c>
      <c r="D395" s="11">
        <v>15</v>
      </c>
    </row>
    <row r="396" spans="1:4" ht="27" customHeight="1">
      <c r="A396" s="7" t="s">
        <v>404</v>
      </c>
      <c r="B396" s="24"/>
      <c r="C396" s="220" t="s">
        <v>405</v>
      </c>
      <c r="D396" s="11">
        <f>D397+D398</f>
        <v>1596</v>
      </c>
    </row>
    <row r="397" spans="1:4" ht="66" customHeight="1">
      <c r="A397" s="22"/>
      <c r="B397" s="24" t="s">
        <v>178</v>
      </c>
      <c r="C397" s="25" t="s">
        <v>179</v>
      </c>
      <c r="D397" s="11">
        <v>1321.8</v>
      </c>
    </row>
    <row r="398" spans="1:4" ht="36" customHeight="1">
      <c r="A398" s="22"/>
      <c r="B398" s="24" t="s">
        <v>104</v>
      </c>
      <c r="C398" s="25" t="s">
        <v>105</v>
      </c>
      <c r="D398" s="11">
        <v>274.2</v>
      </c>
    </row>
    <row r="399" spans="1:4" ht="31.5" customHeight="1">
      <c r="A399" s="7" t="s">
        <v>406</v>
      </c>
      <c r="B399" s="16"/>
      <c r="C399" s="15" t="s">
        <v>407</v>
      </c>
      <c r="D399" s="10">
        <f>D406+D419+D429+D408+D400+D411+D413+D425+D427+D415+D423+D421+D404+D417</f>
        <v>15878.261</v>
      </c>
    </row>
    <row r="400" spans="1:4" ht="21.75" customHeight="1">
      <c r="A400" s="7" t="s">
        <v>408</v>
      </c>
      <c r="B400" s="22"/>
      <c r="C400" s="115" t="s">
        <v>409</v>
      </c>
      <c r="D400" s="10">
        <f>D401+D402+D403</f>
        <v>3635.3</v>
      </c>
    </row>
    <row r="401" spans="1:4" ht="32.450000000000003" customHeight="1">
      <c r="A401" s="6"/>
      <c r="B401" s="24" t="s">
        <v>104</v>
      </c>
      <c r="C401" s="25" t="s">
        <v>105</v>
      </c>
      <c r="D401" s="10">
        <v>46.466999999999999</v>
      </c>
    </row>
    <row r="402" spans="1:4" ht="23.45" customHeight="1">
      <c r="A402" s="6"/>
      <c r="B402" s="13" t="s">
        <v>110</v>
      </c>
      <c r="C402" s="219" t="s">
        <v>111</v>
      </c>
      <c r="D402" s="10">
        <v>91.200999999999993</v>
      </c>
    </row>
    <row r="403" spans="1:4" ht="36.75" customHeight="1">
      <c r="A403" s="6"/>
      <c r="B403" s="13" t="s">
        <v>15</v>
      </c>
      <c r="C403" s="17" t="s">
        <v>16</v>
      </c>
      <c r="D403" s="10">
        <v>3497.6320000000001</v>
      </c>
    </row>
    <row r="404" spans="1:4" ht="47.25" customHeight="1">
      <c r="A404" s="7" t="s">
        <v>557</v>
      </c>
      <c r="B404" s="13"/>
      <c r="C404" s="17" t="s">
        <v>558</v>
      </c>
      <c r="D404" s="10">
        <f>D405</f>
        <v>111.384</v>
      </c>
    </row>
    <row r="405" spans="1:4" ht="31.5" customHeight="1">
      <c r="A405" s="6"/>
      <c r="B405" s="24" t="s">
        <v>104</v>
      </c>
      <c r="C405" s="25" t="s">
        <v>105</v>
      </c>
      <c r="D405" s="10">
        <v>111.384</v>
      </c>
    </row>
    <row r="406" spans="1:4" ht="19.5" customHeight="1">
      <c r="A406" s="7" t="s">
        <v>410</v>
      </c>
      <c r="B406" s="112"/>
      <c r="C406" s="15" t="s">
        <v>411</v>
      </c>
      <c r="D406" s="10">
        <f>D407</f>
        <v>550</v>
      </c>
    </row>
    <row r="407" spans="1:4" ht="31.9" customHeight="1">
      <c r="A407" s="6"/>
      <c r="B407" s="24" t="s">
        <v>104</v>
      </c>
      <c r="C407" s="25" t="s">
        <v>105</v>
      </c>
      <c r="D407" s="10">
        <v>550</v>
      </c>
    </row>
    <row r="408" spans="1:4" ht="22.15" customHeight="1">
      <c r="A408" s="7" t="s">
        <v>412</v>
      </c>
      <c r="B408" s="15"/>
      <c r="C408" s="15" t="s">
        <v>413</v>
      </c>
      <c r="D408" s="10">
        <f>D409+D410</f>
        <v>2123.7040000000002</v>
      </c>
    </row>
    <row r="409" spans="1:4" ht="31.9" customHeight="1">
      <c r="A409" s="23"/>
      <c r="B409" s="24" t="s">
        <v>104</v>
      </c>
      <c r="C409" s="25" t="s">
        <v>105</v>
      </c>
      <c r="D409" s="10">
        <v>86.194000000000003</v>
      </c>
    </row>
    <row r="410" spans="1:4" ht="36.75" customHeight="1">
      <c r="A410" s="88"/>
      <c r="B410" s="13" t="s">
        <v>15</v>
      </c>
      <c r="C410" s="17" t="s">
        <v>16</v>
      </c>
      <c r="D410" s="10">
        <v>2037.51</v>
      </c>
    </row>
    <row r="411" spans="1:4" ht="36.75" customHeight="1">
      <c r="A411" s="7" t="s">
        <v>414</v>
      </c>
      <c r="B411" s="15"/>
      <c r="C411" s="15" t="s">
        <v>415</v>
      </c>
      <c r="D411" s="10">
        <f>D412</f>
        <v>1334.4</v>
      </c>
    </row>
    <row r="412" spans="1:4" ht="24" customHeight="1">
      <c r="A412" s="88"/>
      <c r="B412" s="24" t="s">
        <v>416</v>
      </c>
      <c r="C412" s="25" t="s">
        <v>116</v>
      </c>
      <c r="D412" s="117">
        <v>1334.4</v>
      </c>
    </row>
    <row r="413" spans="1:4" ht="31.5" customHeight="1">
      <c r="A413" s="7" t="s">
        <v>417</v>
      </c>
      <c r="B413" s="24"/>
      <c r="C413" s="15" t="s">
        <v>418</v>
      </c>
      <c r="D413" s="10">
        <f>D414</f>
        <v>300</v>
      </c>
    </row>
    <row r="414" spans="1:4" ht="36.75" customHeight="1">
      <c r="A414" s="7"/>
      <c r="B414" s="24" t="s">
        <v>104</v>
      </c>
      <c r="C414" s="25" t="s">
        <v>105</v>
      </c>
      <c r="D414" s="10">
        <v>300</v>
      </c>
    </row>
    <row r="415" spans="1:4" ht="36.75" customHeight="1">
      <c r="A415" s="7" t="s">
        <v>535</v>
      </c>
      <c r="B415" s="15"/>
      <c r="C415" s="15" t="s">
        <v>536</v>
      </c>
      <c r="D415" s="10">
        <f>D416</f>
        <v>307.89999999999998</v>
      </c>
    </row>
    <row r="416" spans="1:4" ht="21" customHeight="1">
      <c r="A416" s="7"/>
      <c r="B416" s="22">
        <v>800</v>
      </c>
      <c r="C416" s="21" t="s">
        <v>116</v>
      </c>
      <c r="D416" s="10">
        <v>307.89999999999998</v>
      </c>
    </row>
    <row r="417" spans="1:7" ht="35.25" customHeight="1">
      <c r="A417" s="7" t="s">
        <v>559</v>
      </c>
      <c r="B417" s="15"/>
      <c r="C417" s="15" t="s">
        <v>560</v>
      </c>
      <c r="D417" s="10">
        <f>D418</f>
        <v>181.1</v>
      </c>
    </row>
    <row r="418" spans="1:7" ht="21" customHeight="1">
      <c r="A418" s="7"/>
      <c r="B418" s="76">
        <v>500</v>
      </c>
      <c r="C418" s="77" t="s">
        <v>147</v>
      </c>
      <c r="D418" s="10">
        <v>181.1</v>
      </c>
    </row>
    <row r="419" spans="1:7" ht="61.9" customHeight="1">
      <c r="A419" s="7" t="s">
        <v>608</v>
      </c>
      <c r="B419" s="22"/>
      <c r="C419" s="118" t="s">
        <v>419</v>
      </c>
      <c r="D419" s="10">
        <f>D420</f>
        <v>32.5</v>
      </c>
    </row>
    <row r="420" spans="1:7" ht="19.5" customHeight="1">
      <c r="A420" s="6"/>
      <c r="B420" s="22">
        <v>800</v>
      </c>
      <c r="C420" s="21" t="s">
        <v>116</v>
      </c>
      <c r="D420" s="10">
        <v>32.5</v>
      </c>
    </row>
    <row r="421" spans="1:7" ht="45.75" customHeight="1">
      <c r="A421" s="7" t="s">
        <v>555</v>
      </c>
      <c r="B421" s="24"/>
      <c r="C421" s="25" t="s">
        <v>556</v>
      </c>
      <c r="D421" s="10">
        <f>D422</f>
        <v>828.15300000000002</v>
      </c>
    </row>
    <row r="422" spans="1:7" ht="34.5" customHeight="1">
      <c r="A422" s="119"/>
      <c r="B422" s="93" t="s">
        <v>135</v>
      </c>
      <c r="C422" s="94" t="s">
        <v>136</v>
      </c>
      <c r="D422" s="10">
        <v>828.15300000000002</v>
      </c>
    </row>
    <row r="423" spans="1:7" ht="33" customHeight="1">
      <c r="A423" s="7" t="s">
        <v>549</v>
      </c>
      <c r="B423" s="120"/>
      <c r="C423" s="120" t="s">
        <v>550</v>
      </c>
      <c r="D423" s="10">
        <f>D424</f>
        <v>192.2</v>
      </c>
    </row>
    <row r="424" spans="1:7" ht="30.75" customHeight="1">
      <c r="A424" s="7"/>
      <c r="B424" s="24" t="s">
        <v>104</v>
      </c>
      <c r="C424" s="25" t="s">
        <v>105</v>
      </c>
      <c r="D424" s="10">
        <v>192.2</v>
      </c>
    </row>
    <row r="425" spans="1:7" ht="76.5" customHeight="1">
      <c r="A425" s="7" t="s">
        <v>420</v>
      </c>
      <c r="B425" s="22"/>
      <c r="C425" s="120" t="s">
        <v>421</v>
      </c>
      <c r="D425" s="10">
        <f>D426</f>
        <v>2680.92</v>
      </c>
    </row>
    <row r="426" spans="1:7" ht="19.5" customHeight="1">
      <c r="A426" s="119"/>
      <c r="B426" s="22">
        <v>300</v>
      </c>
      <c r="C426" s="17" t="s">
        <v>111</v>
      </c>
      <c r="D426" s="10">
        <v>2680.92</v>
      </c>
    </row>
    <row r="427" spans="1:7" ht="62.25" customHeight="1">
      <c r="A427" s="7" t="s">
        <v>422</v>
      </c>
      <c r="B427" s="22"/>
      <c r="C427" s="120" t="s">
        <v>423</v>
      </c>
      <c r="D427" s="10">
        <f>D428</f>
        <v>1306.8</v>
      </c>
    </row>
    <row r="428" spans="1:7" ht="19.899999999999999" customHeight="1">
      <c r="A428" s="119"/>
      <c r="B428" s="22">
        <v>300</v>
      </c>
      <c r="C428" s="17" t="s">
        <v>111</v>
      </c>
      <c r="D428" s="10">
        <v>1306.8</v>
      </c>
    </row>
    <row r="429" spans="1:7" ht="34.5" customHeight="1">
      <c r="A429" s="7" t="s">
        <v>424</v>
      </c>
      <c r="B429" s="15"/>
      <c r="C429" s="15" t="s">
        <v>425</v>
      </c>
      <c r="D429" s="10">
        <f>D430</f>
        <v>2293.9</v>
      </c>
    </row>
    <row r="430" spans="1:7" ht="18" customHeight="1">
      <c r="A430" s="22"/>
      <c r="B430" s="13" t="s">
        <v>110</v>
      </c>
      <c r="C430" s="219" t="s">
        <v>111</v>
      </c>
      <c r="D430" s="10">
        <v>2293.9</v>
      </c>
    </row>
    <row r="431" spans="1:7" ht="18" customHeight="1">
      <c r="A431" s="225"/>
      <c r="B431" s="226"/>
      <c r="C431" s="227" t="s">
        <v>426</v>
      </c>
      <c r="D431" s="41">
        <f>D15+D60+D89+D118+D128+D184+D270+D353+D316+D289+D348</f>
        <v>539753.97200000007</v>
      </c>
      <c r="E431" s="42" t="s">
        <v>513</v>
      </c>
      <c r="F431" s="43"/>
      <c r="G431" s="43"/>
    </row>
    <row r="434" spans="4:4">
      <c r="D434" s="44"/>
    </row>
    <row r="436" spans="4:4">
      <c r="D436" s="44"/>
    </row>
  </sheetData>
  <mergeCells count="5">
    <mergeCell ref="C1:D1"/>
    <mergeCell ref="C2:D2"/>
    <mergeCell ref="C3:D3"/>
    <mergeCell ref="C4:D4"/>
    <mergeCell ref="A11:D11"/>
  </mergeCells>
  <pageMargins left="0.59055118110236227" right="0.15748031496062992" top="0.35433070866141736" bottom="0.15748031496062992" header="0.35433070866141736" footer="0.1968503937007874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AJ662"/>
  <sheetViews>
    <sheetView tabSelected="1" view="pageBreakPreview" zoomScaleSheetLayoutView="100" workbookViewId="0">
      <selection activeCell="B11" sqref="B11:G11"/>
    </sheetView>
  </sheetViews>
  <sheetFormatPr defaultRowHeight="14.25"/>
  <cols>
    <col min="1" max="1" width="4.140625" customWidth="1"/>
    <col min="2" max="2" width="5.42578125" customWidth="1"/>
    <col min="4" max="4" width="13.7109375" style="46" customWidth="1"/>
    <col min="6" max="6" width="48" customWidth="1"/>
    <col min="7" max="7" width="12.7109375" style="45" customWidth="1"/>
    <col min="8" max="10" width="9.140625" hidden="1" customWidth="1"/>
    <col min="11" max="11" width="11.85546875" hidden="1" customWidth="1"/>
    <col min="12" max="12" width="13.28515625" hidden="1" customWidth="1"/>
    <col min="13" max="13" width="12.42578125" hidden="1" customWidth="1"/>
    <col min="14" max="14" width="10.7109375" hidden="1" customWidth="1"/>
    <col min="15" max="15" width="10.28515625" hidden="1" customWidth="1"/>
    <col min="16" max="16" width="12.28515625" hidden="1" customWidth="1"/>
    <col min="17" max="17" width="13" hidden="1" customWidth="1"/>
    <col min="18" max="18" width="11.85546875" hidden="1" customWidth="1"/>
    <col min="19" max="19" width="11.28515625" hidden="1" customWidth="1"/>
    <col min="20" max="20" width="11" hidden="1" customWidth="1"/>
    <col min="21" max="21" width="11.28515625" hidden="1" customWidth="1"/>
    <col min="22" max="22" width="12.42578125" hidden="1" customWidth="1"/>
    <col min="23" max="23" width="13" hidden="1" customWidth="1"/>
    <col min="24" max="24" width="13.85546875" hidden="1" customWidth="1"/>
    <col min="25" max="25" width="10.28515625" hidden="1" customWidth="1"/>
    <col min="26" max="27" width="9.140625" hidden="1" customWidth="1"/>
    <col min="28" max="28" width="10.5703125" hidden="1" customWidth="1"/>
    <col min="29" max="29" width="9.42578125" hidden="1" customWidth="1"/>
    <col min="30" max="30" width="0.140625" hidden="1" customWidth="1"/>
    <col min="31" max="31" width="9.140625" hidden="1" customWidth="1"/>
    <col min="32" max="32" width="8.28515625" hidden="1" customWidth="1"/>
    <col min="33" max="33" width="2.5703125" customWidth="1"/>
    <col min="34" max="34" width="10.140625" hidden="1" customWidth="1"/>
    <col min="35" max="35" width="9.140625" bestFit="1" customWidth="1"/>
    <col min="36" max="36" width="13.28515625" customWidth="1"/>
  </cols>
  <sheetData>
    <row r="1" spans="2:30" ht="15">
      <c r="F1" s="268" t="s">
        <v>593</v>
      </c>
      <c r="G1" s="268"/>
    </row>
    <row r="2" spans="2:30" ht="15">
      <c r="F2" s="269" t="s">
        <v>0</v>
      </c>
      <c r="G2" s="269"/>
    </row>
    <row r="3" spans="2:30" ht="15">
      <c r="F3" s="269" t="s">
        <v>1</v>
      </c>
      <c r="G3" s="270"/>
    </row>
    <row r="4" spans="2:30" ht="15">
      <c r="F4" s="269" t="s">
        <v>564</v>
      </c>
      <c r="G4" s="269"/>
    </row>
    <row r="5" spans="2:30">
      <c r="F5" s="47"/>
    </row>
    <row r="6" spans="2:30" ht="15">
      <c r="F6" s="71"/>
      <c r="G6" s="72" t="s">
        <v>546</v>
      </c>
    </row>
    <row r="7" spans="2:30" ht="15">
      <c r="F7" s="71"/>
      <c r="G7" s="72" t="s">
        <v>542</v>
      </c>
    </row>
    <row r="8" spans="2:30" ht="15">
      <c r="F8" s="71"/>
      <c r="G8" s="72" t="s">
        <v>543</v>
      </c>
    </row>
    <row r="9" spans="2:30" ht="15">
      <c r="F9" s="71"/>
      <c r="G9" s="72" t="s">
        <v>544</v>
      </c>
    </row>
    <row r="10" spans="2:30">
      <c r="F10" s="71"/>
    </row>
    <row r="11" spans="2:30" ht="18.75" customHeight="1">
      <c r="B11" s="271" t="s">
        <v>427</v>
      </c>
      <c r="C11" s="271"/>
      <c r="D11" s="271"/>
      <c r="E11" s="271"/>
      <c r="F11" s="271"/>
      <c r="G11" s="271"/>
    </row>
    <row r="12" spans="2:30" ht="15" customHeight="1"/>
    <row r="13" spans="2:30" ht="18.75" customHeight="1">
      <c r="B13" s="48" t="s">
        <v>428</v>
      </c>
      <c r="C13" s="6" t="s">
        <v>429</v>
      </c>
      <c r="D13" s="6" t="s">
        <v>3</v>
      </c>
      <c r="E13" s="6" t="s">
        <v>4</v>
      </c>
      <c r="F13" s="6" t="s">
        <v>5</v>
      </c>
      <c r="G13" s="6" t="s">
        <v>430</v>
      </c>
    </row>
    <row r="14" spans="2:30" ht="12.75">
      <c r="B14" s="49">
        <v>1</v>
      </c>
      <c r="C14" s="49">
        <v>2</v>
      </c>
      <c r="D14" s="49">
        <v>3</v>
      </c>
      <c r="E14" s="49">
        <v>4</v>
      </c>
      <c r="F14" s="49">
        <v>5</v>
      </c>
      <c r="G14" s="49">
        <v>6</v>
      </c>
    </row>
    <row r="15" spans="2:30" ht="35.25" customHeight="1">
      <c r="B15" s="50">
        <v>530</v>
      </c>
      <c r="C15" s="51"/>
      <c r="D15" s="52"/>
      <c r="E15" s="53"/>
      <c r="F15" s="54" t="s">
        <v>431</v>
      </c>
      <c r="G15" s="41">
        <f>G16</f>
        <v>2451.6000000000004</v>
      </c>
    </row>
    <row r="16" spans="2:30" ht="18.75" customHeight="1">
      <c r="B16" s="51"/>
      <c r="C16" s="26" t="s">
        <v>432</v>
      </c>
      <c r="D16" s="26"/>
      <c r="E16" s="37"/>
      <c r="F16" s="55" t="s">
        <v>433</v>
      </c>
      <c r="G16" s="11">
        <f>G22+G31+G17</f>
        <v>2451.6000000000004</v>
      </c>
      <c r="AD16" s="56"/>
    </row>
    <row r="17" spans="2:36" ht="45">
      <c r="B17" s="51"/>
      <c r="C17" s="26" t="s">
        <v>434</v>
      </c>
      <c r="D17" s="26"/>
      <c r="E17" s="37"/>
      <c r="F17" s="21" t="s">
        <v>435</v>
      </c>
      <c r="G17" s="11">
        <f>G18</f>
        <v>639.90000000000009</v>
      </c>
      <c r="AD17" s="56"/>
    </row>
    <row r="18" spans="2:36" ht="17.25" customHeight="1">
      <c r="B18" s="51"/>
      <c r="C18" s="26"/>
      <c r="D18" s="24" t="s">
        <v>373</v>
      </c>
      <c r="E18" s="24"/>
      <c r="F18" s="121" t="s">
        <v>374</v>
      </c>
      <c r="G18" s="11">
        <f>G19</f>
        <v>639.90000000000009</v>
      </c>
      <c r="AD18" s="56"/>
    </row>
    <row r="19" spans="2:36" ht="33" customHeight="1">
      <c r="B19" s="51"/>
      <c r="C19" s="26"/>
      <c r="D19" s="7" t="s">
        <v>375</v>
      </c>
      <c r="E19" s="38"/>
      <c r="F19" s="15" t="s">
        <v>376</v>
      </c>
      <c r="G19" s="11">
        <f>G20</f>
        <v>639.90000000000009</v>
      </c>
      <c r="AD19" s="56"/>
    </row>
    <row r="20" spans="2:36" ht="18" customHeight="1">
      <c r="B20" s="51"/>
      <c r="C20" s="26"/>
      <c r="D20" s="7" t="s">
        <v>377</v>
      </c>
      <c r="E20" s="15"/>
      <c r="F20" s="15" t="s">
        <v>378</v>
      </c>
      <c r="G20" s="11">
        <f>G21</f>
        <v>639.90000000000009</v>
      </c>
      <c r="AD20" s="56"/>
    </row>
    <row r="21" spans="2:36" ht="80.25" customHeight="1">
      <c r="B21" s="51"/>
      <c r="C21" s="26"/>
      <c r="D21" s="7"/>
      <c r="E21" s="24" t="s">
        <v>178</v>
      </c>
      <c r="F21" s="25" t="s">
        <v>179</v>
      </c>
      <c r="G21" s="11">
        <f>1140.7-500.8</f>
        <v>639.90000000000009</v>
      </c>
      <c r="AD21" s="56"/>
    </row>
    <row r="22" spans="2:36" ht="60">
      <c r="B22" s="51"/>
      <c r="C22" s="37" t="s">
        <v>436</v>
      </c>
      <c r="D22" s="26"/>
      <c r="E22" s="37"/>
      <c r="F22" s="18" t="s">
        <v>437</v>
      </c>
      <c r="G22" s="11">
        <f>G23</f>
        <v>1461.7</v>
      </c>
    </row>
    <row r="23" spans="2:36" ht="20.25" customHeight="1">
      <c r="B23" s="51"/>
      <c r="C23" s="26"/>
      <c r="D23" s="24" t="s">
        <v>373</v>
      </c>
      <c r="E23" s="24"/>
      <c r="F23" s="121" t="s">
        <v>374</v>
      </c>
      <c r="G23" s="11">
        <f>G24</f>
        <v>1461.7</v>
      </c>
    </row>
    <row r="24" spans="2:36" ht="32.25" customHeight="1">
      <c r="B24" s="51"/>
      <c r="C24" s="26"/>
      <c r="D24" s="7" t="s">
        <v>375</v>
      </c>
      <c r="E24" s="38"/>
      <c r="F24" s="15" t="s">
        <v>376</v>
      </c>
      <c r="G24" s="11">
        <f>G25+G27</f>
        <v>1461.7</v>
      </c>
    </row>
    <row r="25" spans="2:36" ht="33" customHeight="1">
      <c r="B25" s="51"/>
      <c r="C25" s="26"/>
      <c r="D25" s="7" t="s">
        <v>383</v>
      </c>
      <c r="E25" s="38"/>
      <c r="F25" s="15" t="s">
        <v>384</v>
      </c>
      <c r="G25" s="11">
        <f>G26</f>
        <v>98</v>
      </c>
    </row>
    <row r="26" spans="2:36" ht="80.25" customHeight="1">
      <c r="B26" s="51"/>
      <c r="C26" s="26"/>
      <c r="D26" s="7"/>
      <c r="E26" s="24" t="s">
        <v>178</v>
      </c>
      <c r="F26" s="25" t="s">
        <v>179</v>
      </c>
      <c r="G26" s="105">
        <v>98</v>
      </c>
    </row>
    <row r="27" spans="2:36" ht="30.75" customHeight="1">
      <c r="B27" s="51"/>
      <c r="C27" s="26"/>
      <c r="D27" s="7" t="s">
        <v>385</v>
      </c>
      <c r="E27" s="16"/>
      <c r="F27" s="15" t="s">
        <v>177</v>
      </c>
      <c r="G27" s="11">
        <f>G28+G30+G29</f>
        <v>1363.7</v>
      </c>
    </row>
    <row r="28" spans="2:36" ht="78" customHeight="1">
      <c r="B28" s="51"/>
      <c r="C28" s="26"/>
      <c r="D28" s="22"/>
      <c r="E28" s="24" t="s">
        <v>178</v>
      </c>
      <c r="F28" s="25" t="s">
        <v>179</v>
      </c>
      <c r="G28" s="11">
        <f>1084+28.7</f>
        <v>1112.7</v>
      </c>
      <c r="AJ28" s="62"/>
    </row>
    <row r="29" spans="2:36" ht="31.15" customHeight="1">
      <c r="B29" s="51"/>
      <c r="C29" s="26"/>
      <c r="D29" s="22"/>
      <c r="E29" s="24" t="s">
        <v>104</v>
      </c>
      <c r="F29" s="25" t="s">
        <v>105</v>
      </c>
      <c r="G29" s="11">
        <v>247.9</v>
      </c>
      <c r="AJ29" s="62"/>
    </row>
    <row r="30" spans="2:36" ht="17.25" customHeight="1">
      <c r="B30" s="51"/>
      <c r="C30" s="26"/>
      <c r="D30" s="26"/>
      <c r="E30" s="22">
        <v>800</v>
      </c>
      <c r="F30" s="21" t="s">
        <v>116</v>
      </c>
      <c r="G30" s="11">
        <v>3.1</v>
      </c>
      <c r="AJ30" s="62"/>
    </row>
    <row r="31" spans="2:36" ht="18.75" customHeight="1">
      <c r="B31" s="51"/>
      <c r="C31" s="22" t="s">
        <v>438</v>
      </c>
      <c r="D31" s="22"/>
      <c r="E31" s="22"/>
      <c r="F31" s="21" t="s">
        <v>439</v>
      </c>
      <c r="G31" s="11">
        <f>G32</f>
        <v>350</v>
      </c>
    </row>
    <row r="32" spans="2:36" ht="15">
      <c r="B32" s="51"/>
      <c r="C32" s="51"/>
      <c r="D32" s="24" t="s">
        <v>373</v>
      </c>
      <c r="E32" s="24"/>
      <c r="F32" s="121" t="s">
        <v>374</v>
      </c>
      <c r="G32" s="11">
        <f>G33</f>
        <v>350</v>
      </c>
    </row>
    <row r="33" spans="2:30" ht="33.75" customHeight="1">
      <c r="B33" s="51"/>
      <c r="C33" s="51"/>
      <c r="D33" s="7" t="s">
        <v>406</v>
      </c>
      <c r="E33" s="16"/>
      <c r="F33" s="15" t="s">
        <v>407</v>
      </c>
      <c r="G33" s="11">
        <f>G34</f>
        <v>350</v>
      </c>
    </row>
    <row r="34" spans="2:30" ht="26.25" customHeight="1">
      <c r="B34" s="51"/>
      <c r="C34" s="51"/>
      <c r="D34" s="7" t="s">
        <v>410</v>
      </c>
      <c r="E34" s="112"/>
      <c r="F34" s="15" t="s">
        <v>411</v>
      </c>
      <c r="G34" s="11">
        <f>G35</f>
        <v>350</v>
      </c>
    </row>
    <row r="35" spans="2:30" ht="35.25" customHeight="1">
      <c r="B35" s="51"/>
      <c r="C35" s="51"/>
      <c r="D35" s="6"/>
      <c r="E35" s="24" t="s">
        <v>104</v>
      </c>
      <c r="F35" s="25" t="s">
        <v>105</v>
      </c>
      <c r="G35" s="11">
        <v>350</v>
      </c>
    </row>
    <row r="36" spans="2:30" ht="61.5" customHeight="1">
      <c r="B36" s="57">
        <v>534</v>
      </c>
      <c r="C36" s="51"/>
      <c r="D36" s="52"/>
      <c r="E36" s="53"/>
      <c r="F36" s="228" t="s">
        <v>440</v>
      </c>
      <c r="G36" s="41">
        <f>G43+G74+G81+G90+G37</f>
        <v>44803.900999999998</v>
      </c>
    </row>
    <row r="37" spans="2:30" ht="20.25" customHeight="1">
      <c r="B37" s="57"/>
      <c r="C37" s="26" t="s">
        <v>432</v>
      </c>
      <c r="D37" s="26"/>
      <c r="E37" s="37"/>
      <c r="F37" s="55" t="s">
        <v>433</v>
      </c>
      <c r="G37" s="10">
        <f>G38</f>
        <v>291</v>
      </c>
    </row>
    <row r="38" spans="2:30" ht="20.25" customHeight="1">
      <c r="B38" s="57"/>
      <c r="C38" s="26" t="s">
        <v>438</v>
      </c>
      <c r="D38" s="26"/>
      <c r="E38" s="37"/>
      <c r="F38" s="18" t="s">
        <v>439</v>
      </c>
      <c r="G38" s="10">
        <f>G39</f>
        <v>291</v>
      </c>
    </row>
    <row r="39" spans="2:30" ht="18.75" customHeight="1">
      <c r="B39" s="57"/>
      <c r="C39" s="51"/>
      <c r="D39" s="24" t="s">
        <v>373</v>
      </c>
      <c r="E39" s="24"/>
      <c r="F39" s="108" t="s">
        <v>374</v>
      </c>
      <c r="G39" s="10">
        <f>G40</f>
        <v>291</v>
      </c>
    </row>
    <row r="40" spans="2:30" ht="39.75" customHeight="1">
      <c r="B40" s="57"/>
      <c r="C40" s="51"/>
      <c r="D40" s="7" t="s">
        <v>406</v>
      </c>
      <c r="E40" s="16"/>
      <c r="F40" s="15" t="s">
        <v>407</v>
      </c>
      <c r="G40" s="10">
        <f>G41</f>
        <v>291</v>
      </c>
    </row>
    <row r="41" spans="2:30" ht="36" customHeight="1">
      <c r="B41" s="57"/>
      <c r="C41" s="51"/>
      <c r="D41" s="7" t="s">
        <v>535</v>
      </c>
      <c r="E41" s="15"/>
      <c r="F41" s="15" t="s">
        <v>536</v>
      </c>
      <c r="G41" s="10">
        <f>G42</f>
        <v>291</v>
      </c>
    </row>
    <row r="42" spans="2:30" ht="19.5" customHeight="1">
      <c r="B42" s="57"/>
      <c r="C42" s="51"/>
      <c r="D42" s="7"/>
      <c r="E42" s="22">
        <v>800</v>
      </c>
      <c r="F42" s="21" t="s">
        <v>116</v>
      </c>
      <c r="G42" s="10">
        <v>291</v>
      </c>
    </row>
    <row r="43" spans="2:30" ht="15">
      <c r="B43" s="51"/>
      <c r="C43" s="26" t="s">
        <v>443</v>
      </c>
      <c r="D43" s="37"/>
      <c r="E43" s="37"/>
      <c r="F43" s="58" t="s">
        <v>444</v>
      </c>
      <c r="G43" s="11">
        <f>G58+G44+G52</f>
        <v>31631.780999999999</v>
      </c>
    </row>
    <row r="44" spans="2:30" ht="15">
      <c r="B44" s="51"/>
      <c r="C44" s="22" t="s">
        <v>445</v>
      </c>
      <c r="D44" s="29"/>
      <c r="E44" s="22"/>
      <c r="F44" s="229" t="s">
        <v>446</v>
      </c>
      <c r="G44" s="10">
        <f>G45</f>
        <v>1215.0000000000002</v>
      </c>
    </row>
    <row r="45" spans="2:30" ht="52.15" customHeight="1">
      <c r="B45" s="51"/>
      <c r="C45" s="22"/>
      <c r="D45" s="7" t="s">
        <v>127</v>
      </c>
      <c r="E45" s="26"/>
      <c r="F45" s="18" t="s">
        <v>128</v>
      </c>
      <c r="G45" s="10">
        <f>G46</f>
        <v>1215.0000000000002</v>
      </c>
      <c r="AD45" s="56"/>
    </row>
    <row r="46" spans="2:30" ht="37.5" customHeight="1">
      <c r="B46" s="51"/>
      <c r="C46" s="22"/>
      <c r="D46" s="7" t="s">
        <v>172</v>
      </c>
      <c r="E46" s="221"/>
      <c r="F46" s="221" t="s">
        <v>173</v>
      </c>
      <c r="G46" s="10">
        <f>G48</f>
        <v>1215.0000000000002</v>
      </c>
      <c r="AD46" s="56"/>
    </row>
    <row r="47" spans="2:30" ht="60" customHeight="1">
      <c r="B47" s="51"/>
      <c r="C47" s="22"/>
      <c r="D47" s="7" t="s">
        <v>174</v>
      </c>
      <c r="E47" s="27"/>
      <c r="F47" s="27" t="s">
        <v>175</v>
      </c>
      <c r="G47" s="10">
        <f>G48</f>
        <v>1215.0000000000002</v>
      </c>
      <c r="AD47" s="56"/>
    </row>
    <row r="48" spans="2:30" ht="32.450000000000003" customHeight="1">
      <c r="B48" s="51"/>
      <c r="C48" s="22"/>
      <c r="D48" s="7" t="s">
        <v>176</v>
      </c>
      <c r="E48" s="15"/>
      <c r="F48" s="15" t="s">
        <v>177</v>
      </c>
      <c r="G48" s="10">
        <f>G49+G50+G51</f>
        <v>1215.0000000000002</v>
      </c>
      <c r="AD48" s="56"/>
    </row>
    <row r="49" spans="2:7" ht="78.75" customHeight="1">
      <c r="B49" s="51"/>
      <c r="C49" s="22"/>
      <c r="D49" s="6"/>
      <c r="E49" s="24" t="s">
        <v>178</v>
      </c>
      <c r="F49" s="25" t="s">
        <v>179</v>
      </c>
      <c r="G49" s="104">
        <v>740.90200000000004</v>
      </c>
    </row>
    <row r="50" spans="2:7" ht="37.15" customHeight="1">
      <c r="B50" s="51"/>
      <c r="C50" s="22"/>
      <c r="D50" s="6"/>
      <c r="E50" s="24" t="s">
        <v>104</v>
      </c>
      <c r="F50" s="25" t="s">
        <v>105</v>
      </c>
      <c r="G50" s="105">
        <v>465.36200000000002</v>
      </c>
    </row>
    <row r="51" spans="2:7" ht="18" customHeight="1">
      <c r="B51" s="51"/>
      <c r="C51" s="22"/>
      <c r="D51" s="6"/>
      <c r="E51" s="22">
        <v>800</v>
      </c>
      <c r="F51" s="21" t="s">
        <v>116</v>
      </c>
      <c r="G51" s="222">
        <v>8.7360000000000007</v>
      </c>
    </row>
    <row r="52" spans="2:7" ht="18" customHeight="1">
      <c r="B52" s="51"/>
      <c r="C52" s="26" t="s">
        <v>537</v>
      </c>
      <c r="D52" s="6"/>
      <c r="E52" s="22"/>
      <c r="F52" s="60" t="s">
        <v>538</v>
      </c>
      <c r="G52" s="222">
        <f>G53</f>
        <v>60</v>
      </c>
    </row>
    <row r="53" spans="2:7" ht="47.25" customHeight="1">
      <c r="B53" s="51"/>
      <c r="C53" s="26"/>
      <c r="D53" s="7" t="s">
        <v>127</v>
      </c>
      <c r="E53" s="26"/>
      <c r="F53" s="18" t="s">
        <v>128</v>
      </c>
      <c r="G53" s="222">
        <f>G54</f>
        <v>60</v>
      </c>
    </row>
    <row r="54" spans="2:7" ht="53.25" customHeight="1">
      <c r="B54" s="51"/>
      <c r="C54" s="26"/>
      <c r="D54" s="7" t="s">
        <v>129</v>
      </c>
      <c r="E54" s="15"/>
      <c r="F54" s="15" t="s">
        <v>130</v>
      </c>
      <c r="G54" s="222">
        <f>G55</f>
        <v>60</v>
      </c>
    </row>
    <row r="55" spans="2:7" ht="51" customHeight="1">
      <c r="B55" s="51"/>
      <c r="C55" s="22"/>
      <c r="D55" s="7" t="s">
        <v>517</v>
      </c>
      <c r="E55" s="18"/>
      <c r="F55" s="18" t="s">
        <v>518</v>
      </c>
      <c r="G55" s="11">
        <f>G56</f>
        <v>60</v>
      </c>
    </row>
    <row r="56" spans="2:7" ht="48.75" customHeight="1">
      <c r="B56" s="51"/>
      <c r="C56" s="22"/>
      <c r="D56" s="7" t="s">
        <v>519</v>
      </c>
      <c r="E56" s="100"/>
      <c r="F56" s="27" t="s">
        <v>520</v>
      </c>
      <c r="G56" s="11">
        <f>G57</f>
        <v>60</v>
      </c>
    </row>
    <row r="57" spans="2:7" ht="34.5" customHeight="1">
      <c r="B57" s="51"/>
      <c r="C57" s="22"/>
      <c r="D57" s="7"/>
      <c r="E57" s="24" t="s">
        <v>104</v>
      </c>
      <c r="F57" s="25" t="s">
        <v>105</v>
      </c>
      <c r="G57" s="11">
        <v>60</v>
      </c>
    </row>
    <row r="58" spans="2:7" ht="20.25" customHeight="1">
      <c r="B58" s="51"/>
      <c r="C58" s="26" t="s">
        <v>447</v>
      </c>
      <c r="D58" s="59"/>
      <c r="E58" s="37"/>
      <c r="F58" s="60" t="s">
        <v>448</v>
      </c>
      <c r="G58" s="11">
        <f>G59</f>
        <v>30356.780999999999</v>
      </c>
    </row>
    <row r="59" spans="2:7" ht="48" customHeight="1">
      <c r="B59" s="51"/>
      <c r="C59" s="36"/>
      <c r="D59" s="7" t="s">
        <v>127</v>
      </c>
      <c r="E59" s="26"/>
      <c r="F59" s="18" t="s">
        <v>128</v>
      </c>
      <c r="G59" s="11">
        <f>G60</f>
        <v>30356.780999999999</v>
      </c>
    </row>
    <row r="60" spans="2:7" ht="47.25" customHeight="1">
      <c r="B60" s="51"/>
      <c r="C60" s="36"/>
      <c r="D60" s="7" t="s">
        <v>129</v>
      </c>
      <c r="E60" s="15"/>
      <c r="F60" s="15" t="s">
        <v>130</v>
      </c>
      <c r="G60" s="11">
        <f>G61</f>
        <v>30356.780999999999</v>
      </c>
    </row>
    <row r="61" spans="2:7" ht="47.25" customHeight="1">
      <c r="B61" s="51"/>
      <c r="C61" s="36"/>
      <c r="D61" s="7" t="s">
        <v>137</v>
      </c>
      <c r="E61" s="96"/>
      <c r="F61" s="28" t="s">
        <v>138</v>
      </c>
      <c r="G61" s="11">
        <f>G62+G64+G71+G68+G66</f>
        <v>30356.780999999999</v>
      </c>
    </row>
    <row r="62" spans="2:7" ht="23.25" customHeight="1">
      <c r="B62" s="51"/>
      <c r="C62" s="36"/>
      <c r="D62" s="7" t="s">
        <v>139</v>
      </c>
      <c r="E62" s="97"/>
      <c r="F62" s="97" t="s">
        <v>140</v>
      </c>
      <c r="G62" s="11">
        <f>G63</f>
        <v>2342.8050000000003</v>
      </c>
    </row>
    <row r="63" spans="2:7" ht="36" customHeight="1">
      <c r="B63" s="51"/>
      <c r="C63" s="36"/>
      <c r="D63" s="29"/>
      <c r="E63" s="24" t="s">
        <v>104</v>
      </c>
      <c r="F63" s="25" t="s">
        <v>105</v>
      </c>
      <c r="G63" s="11">
        <f>2208.405+134.4</f>
        <v>2342.8050000000003</v>
      </c>
    </row>
    <row r="64" spans="2:7" ht="21" customHeight="1">
      <c r="B64" s="51"/>
      <c r="C64" s="36"/>
      <c r="D64" s="7" t="s">
        <v>141</v>
      </c>
      <c r="E64" s="97"/>
      <c r="F64" s="97" t="s">
        <v>142</v>
      </c>
      <c r="G64" s="11">
        <f>G65</f>
        <v>16727.853999999999</v>
      </c>
    </row>
    <row r="65" spans="2:36" ht="33" customHeight="1">
      <c r="B65" s="51"/>
      <c r="C65" s="36"/>
      <c r="D65" s="29"/>
      <c r="E65" s="24" t="s">
        <v>104</v>
      </c>
      <c r="F65" s="25" t="s">
        <v>105</v>
      </c>
      <c r="G65" s="11">
        <v>16727.853999999999</v>
      </c>
      <c r="AJ65" s="62"/>
    </row>
    <row r="66" spans="2:36" ht="33" customHeight="1">
      <c r="B66" s="51"/>
      <c r="C66" s="36"/>
      <c r="D66" s="7" t="s">
        <v>143</v>
      </c>
      <c r="E66" s="30"/>
      <c r="F66" s="230" t="s">
        <v>144</v>
      </c>
      <c r="G66" s="11">
        <f>G67</f>
        <v>30</v>
      </c>
    </row>
    <row r="67" spans="2:36" ht="33" customHeight="1">
      <c r="B67" s="51"/>
      <c r="C67" s="36"/>
      <c r="D67" s="29"/>
      <c r="E67" s="24" t="s">
        <v>104</v>
      </c>
      <c r="F67" s="25" t="s">
        <v>105</v>
      </c>
      <c r="G67" s="11">
        <v>30</v>
      </c>
    </row>
    <row r="68" spans="2:36" ht="50.25" customHeight="1">
      <c r="B68" s="51"/>
      <c r="C68" s="36"/>
      <c r="D68" s="7" t="s">
        <v>598</v>
      </c>
      <c r="E68" s="76"/>
      <c r="F68" s="77" t="s">
        <v>516</v>
      </c>
      <c r="G68" s="11">
        <f>G69+G70</f>
        <v>10950.121999999999</v>
      </c>
    </row>
    <row r="69" spans="2:36" ht="31.9" customHeight="1">
      <c r="B69" s="51"/>
      <c r="C69" s="36"/>
      <c r="D69" s="29"/>
      <c r="E69" s="24" t="s">
        <v>104</v>
      </c>
      <c r="F69" s="25" t="s">
        <v>105</v>
      </c>
      <c r="G69" s="11">
        <v>8629.5720000000001</v>
      </c>
    </row>
    <row r="70" spans="2:36" ht="31.9" customHeight="1">
      <c r="B70" s="51"/>
      <c r="C70" s="36"/>
      <c r="D70" s="29"/>
      <c r="E70" s="93" t="s">
        <v>135</v>
      </c>
      <c r="F70" s="94" t="s">
        <v>136</v>
      </c>
      <c r="G70" s="11">
        <v>2320.5500000000002</v>
      </c>
    </row>
    <row r="71" spans="2:36" ht="52.5" customHeight="1">
      <c r="B71" s="51"/>
      <c r="C71" s="36"/>
      <c r="D71" s="7" t="s">
        <v>148</v>
      </c>
      <c r="E71" s="76"/>
      <c r="F71" s="97" t="s">
        <v>149</v>
      </c>
      <c r="G71" s="11">
        <f>G72+G73</f>
        <v>306</v>
      </c>
    </row>
    <row r="72" spans="2:36" ht="31.9" customHeight="1">
      <c r="B72" s="51"/>
      <c r="C72" s="36"/>
      <c r="D72" s="29"/>
      <c r="E72" s="24" t="s">
        <v>104</v>
      </c>
      <c r="F72" s="25" t="s">
        <v>105</v>
      </c>
      <c r="G72" s="11">
        <f>285.017-101.151</f>
        <v>183.86599999999999</v>
      </c>
    </row>
    <row r="73" spans="2:36" ht="31.9" customHeight="1">
      <c r="B73" s="51"/>
      <c r="C73" s="36"/>
      <c r="D73" s="29"/>
      <c r="E73" s="93" t="s">
        <v>135</v>
      </c>
      <c r="F73" s="94" t="s">
        <v>136</v>
      </c>
      <c r="G73" s="11">
        <v>122.134</v>
      </c>
    </row>
    <row r="74" spans="2:36" ht="15" customHeight="1">
      <c r="B74" s="51"/>
      <c r="C74" s="26" t="s">
        <v>449</v>
      </c>
      <c r="D74" s="26"/>
      <c r="E74" s="26"/>
      <c r="F74" s="77" t="s">
        <v>450</v>
      </c>
      <c r="G74" s="10">
        <f t="shared" ref="G74:G79" si="0">G75</f>
        <v>1126.3</v>
      </c>
    </row>
    <row r="75" spans="2:36" ht="15">
      <c r="B75" s="51"/>
      <c r="C75" s="22" t="s">
        <v>451</v>
      </c>
      <c r="D75" s="31"/>
      <c r="E75" s="31"/>
      <c r="F75" s="94" t="s">
        <v>452</v>
      </c>
      <c r="G75" s="10">
        <f t="shared" si="0"/>
        <v>1126.3</v>
      </c>
    </row>
    <row r="76" spans="2:36" ht="51.75" customHeight="1">
      <c r="B76" s="51"/>
      <c r="C76" s="31"/>
      <c r="D76" s="7" t="s">
        <v>127</v>
      </c>
      <c r="E76" s="26"/>
      <c r="F76" s="18" t="s">
        <v>128</v>
      </c>
      <c r="G76" s="11">
        <f t="shared" si="0"/>
        <v>1126.3</v>
      </c>
    </row>
    <row r="77" spans="2:36" ht="50.45" customHeight="1">
      <c r="B77" s="51"/>
      <c r="C77" s="31"/>
      <c r="D77" s="7" t="s">
        <v>129</v>
      </c>
      <c r="E77" s="15"/>
      <c r="F77" s="15" t="s">
        <v>130</v>
      </c>
      <c r="G77" s="11">
        <f t="shared" si="0"/>
        <v>1126.3</v>
      </c>
    </row>
    <row r="78" spans="2:36" ht="36" customHeight="1">
      <c r="B78" s="51"/>
      <c r="C78" s="31"/>
      <c r="D78" s="7" t="s">
        <v>150</v>
      </c>
      <c r="E78" s="99"/>
      <c r="F78" s="27" t="s">
        <v>151</v>
      </c>
      <c r="G78" s="11">
        <f t="shared" si="0"/>
        <v>1126.3</v>
      </c>
    </row>
    <row r="79" spans="2:36" ht="33" customHeight="1">
      <c r="B79" s="51"/>
      <c r="C79" s="31"/>
      <c r="D79" s="7" t="s">
        <v>152</v>
      </c>
      <c r="E79" s="30"/>
      <c r="F79" s="27" t="s">
        <v>153</v>
      </c>
      <c r="G79" s="11">
        <f t="shared" si="0"/>
        <v>1126.3</v>
      </c>
    </row>
    <row r="80" spans="2:36" ht="31.5" customHeight="1">
      <c r="B80" s="51"/>
      <c r="C80" s="31"/>
      <c r="D80" s="7"/>
      <c r="E80" s="24" t="s">
        <v>104</v>
      </c>
      <c r="F80" s="25" t="s">
        <v>105</v>
      </c>
      <c r="G80" s="11">
        <v>1126.3</v>
      </c>
    </row>
    <row r="81" spans="2:34" ht="15.6" customHeight="1">
      <c r="B81" s="51"/>
      <c r="C81" s="26" t="s">
        <v>458</v>
      </c>
      <c r="D81" s="26"/>
      <c r="E81" s="37"/>
      <c r="F81" s="61" t="s">
        <v>459</v>
      </c>
      <c r="G81" s="231">
        <f t="shared" ref="G81:G88" si="1">G82</f>
        <v>7767.1</v>
      </c>
      <c r="AH81" s="62"/>
    </row>
    <row r="82" spans="2:34" ht="16.149999999999999" customHeight="1">
      <c r="B82" s="51"/>
      <c r="C82" s="22" t="s">
        <v>460</v>
      </c>
      <c r="D82" s="31"/>
      <c r="E82" s="29"/>
      <c r="F82" s="232" t="s">
        <v>461</v>
      </c>
      <c r="G82" s="231">
        <f t="shared" si="1"/>
        <v>7767.1</v>
      </c>
      <c r="AD82" s="56"/>
      <c r="AH82" s="62"/>
    </row>
    <row r="83" spans="2:34" ht="49.5" customHeight="1">
      <c r="B83" s="51"/>
      <c r="C83" s="22"/>
      <c r="D83" s="7" t="s">
        <v>127</v>
      </c>
      <c r="E83" s="26"/>
      <c r="F83" s="18" t="s">
        <v>128</v>
      </c>
      <c r="G83" s="231">
        <f t="shared" si="1"/>
        <v>7767.1</v>
      </c>
    </row>
    <row r="84" spans="2:34" ht="49.5" customHeight="1">
      <c r="B84" s="51"/>
      <c r="C84" s="22"/>
      <c r="D84" s="7" t="s">
        <v>129</v>
      </c>
      <c r="E84" s="15"/>
      <c r="F84" s="15" t="s">
        <v>130</v>
      </c>
      <c r="G84" s="231">
        <f t="shared" si="1"/>
        <v>7767.1</v>
      </c>
    </row>
    <row r="85" spans="2:34" ht="72" customHeight="1">
      <c r="B85" s="51"/>
      <c r="C85" s="22"/>
      <c r="D85" s="7" t="s">
        <v>131</v>
      </c>
      <c r="E85" s="27"/>
      <c r="F85" s="27" t="s">
        <v>132</v>
      </c>
      <c r="G85" s="11">
        <f>G88+G86</f>
        <v>7767.1</v>
      </c>
    </row>
    <row r="86" spans="2:34" ht="61.5" customHeight="1">
      <c r="B86" s="51"/>
      <c r="C86" s="22"/>
      <c r="D86" s="7" t="s">
        <v>561</v>
      </c>
      <c r="E86" s="25"/>
      <c r="F86" s="25" t="s">
        <v>562</v>
      </c>
      <c r="G86" s="11">
        <f>G87</f>
        <v>2050</v>
      </c>
    </row>
    <row r="87" spans="2:34" ht="40.5" customHeight="1">
      <c r="B87" s="51"/>
      <c r="C87" s="22"/>
      <c r="D87" s="23"/>
      <c r="E87" s="93" t="s">
        <v>135</v>
      </c>
      <c r="F87" s="94" t="s">
        <v>136</v>
      </c>
      <c r="G87" s="11">
        <v>2050</v>
      </c>
    </row>
    <row r="88" spans="2:34" ht="65.45" customHeight="1">
      <c r="B88" s="51"/>
      <c r="C88" s="22"/>
      <c r="D88" s="23" t="s">
        <v>133</v>
      </c>
      <c r="E88" s="95"/>
      <c r="F88" s="95" t="s">
        <v>462</v>
      </c>
      <c r="G88" s="11">
        <f t="shared" si="1"/>
        <v>5717.1</v>
      </c>
    </row>
    <row r="89" spans="2:34" ht="30">
      <c r="B89" s="51"/>
      <c r="C89" s="22"/>
      <c r="D89" s="23"/>
      <c r="E89" s="93" t="s">
        <v>135</v>
      </c>
      <c r="F89" s="94" t="s">
        <v>136</v>
      </c>
      <c r="G89" s="11">
        <v>5717.1</v>
      </c>
    </row>
    <row r="90" spans="2:34" ht="15">
      <c r="B90" s="51"/>
      <c r="C90" s="26">
        <v>1000</v>
      </c>
      <c r="D90" s="37"/>
      <c r="E90" s="37"/>
      <c r="F90" s="18" t="s">
        <v>463</v>
      </c>
      <c r="G90" s="11">
        <f>G91</f>
        <v>3987.7200000000003</v>
      </c>
    </row>
    <row r="91" spans="2:34" ht="15">
      <c r="B91" s="51"/>
      <c r="C91" s="26">
        <v>1003</v>
      </c>
      <c r="D91" s="26"/>
      <c r="E91" s="37"/>
      <c r="F91" s="18" t="s">
        <v>464</v>
      </c>
      <c r="G91" s="11">
        <f>G92</f>
        <v>3987.7200000000003</v>
      </c>
    </row>
    <row r="92" spans="2:34" ht="15">
      <c r="B92" s="51"/>
      <c r="C92" s="22"/>
      <c r="D92" s="24" t="s">
        <v>373</v>
      </c>
      <c r="E92" s="24"/>
      <c r="F92" s="108" t="s">
        <v>374</v>
      </c>
      <c r="G92" s="11">
        <f>G93</f>
        <v>3987.7200000000003</v>
      </c>
    </row>
    <row r="93" spans="2:34" ht="30">
      <c r="B93" s="51"/>
      <c r="C93" s="22"/>
      <c r="D93" s="7" t="s">
        <v>406</v>
      </c>
      <c r="E93" s="16"/>
      <c r="F93" s="15" t="s">
        <v>407</v>
      </c>
      <c r="G93" s="11">
        <f>G94+G96</f>
        <v>3987.7200000000003</v>
      </c>
    </row>
    <row r="94" spans="2:34" ht="105">
      <c r="B94" s="51"/>
      <c r="C94" s="22"/>
      <c r="D94" s="7" t="s">
        <v>420</v>
      </c>
      <c r="E94" s="22"/>
      <c r="F94" s="120" t="s">
        <v>421</v>
      </c>
      <c r="G94" s="10">
        <f>G95</f>
        <v>2680.92</v>
      </c>
    </row>
    <row r="95" spans="2:34" ht="30">
      <c r="B95" s="51"/>
      <c r="C95" s="22"/>
      <c r="D95" s="119"/>
      <c r="E95" s="22">
        <v>300</v>
      </c>
      <c r="F95" s="17" t="s">
        <v>111</v>
      </c>
      <c r="G95" s="10">
        <v>2680.92</v>
      </c>
    </row>
    <row r="96" spans="2:34" ht="75">
      <c r="B96" s="51"/>
      <c r="C96" s="22"/>
      <c r="D96" s="7" t="s">
        <v>422</v>
      </c>
      <c r="E96" s="22"/>
      <c r="F96" s="120" t="s">
        <v>423</v>
      </c>
      <c r="G96" s="10">
        <f>G97</f>
        <v>1306.8</v>
      </c>
    </row>
    <row r="97" spans="2:7" ht="30">
      <c r="B97" s="51"/>
      <c r="C97" s="22"/>
      <c r="D97" s="119"/>
      <c r="E97" s="22">
        <v>300</v>
      </c>
      <c r="F97" s="17" t="s">
        <v>111</v>
      </c>
      <c r="G97" s="10">
        <v>1306.8</v>
      </c>
    </row>
    <row r="98" spans="2:7" ht="48" customHeight="1">
      <c r="B98" s="63">
        <v>574</v>
      </c>
      <c r="C98" s="51"/>
      <c r="D98" s="52"/>
      <c r="E98" s="53"/>
      <c r="F98" s="228" t="s">
        <v>465</v>
      </c>
      <c r="G98" s="41">
        <f>G167+G329+G370+G99+G303+G158+G151</f>
        <v>371986.76199999999</v>
      </c>
    </row>
    <row r="99" spans="2:7" ht="15.75" customHeight="1">
      <c r="B99" s="63"/>
      <c r="C99" s="26" t="s">
        <v>432</v>
      </c>
      <c r="D99" s="26"/>
      <c r="E99" s="26"/>
      <c r="F99" s="55" t="s">
        <v>433</v>
      </c>
      <c r="G99" s="10">
        <f>G100</f>
        <v>695.05499999999995</v>
      </c>
    </row>
    <row r="100" spans="2:7" ht="18.75" customHeight="1">
      <c r="B100" s="63"/>
      <c r="C100" s="22" t="s">
        <v>438</v>
      </c>
      <c r="D100" s="22"/>
      <c r="E100" s="22"/>
      <c r="F100" s="21" t="s">
        <v>439</v>
      </c>
      <c r="G100" s="10">
        <f>G101+G119+G146</f>
        <v>695.05499999999995</v>
      </c>
    </row>
    <row r="101" spans="2:7" ht="32.450000000000003" customHeight="1">
      <c r="B101" s="63"/>
      <c r="C101" s="51"/>
      <c r="D101" s="7" t="s">
        <v>7</v>
      </c>
      <c r="E101" s="8"/>
      <c r="F101" s="9" t="s">
        <v>8</v>
      </c>
      <c r="G101" s="10">
        <f>G102</f>
        <v>290.09699999999998</v>
      </c>
    </row>
    <row r="102" spans="2:7" ht="24.6" customHeight="1">
      <c r="B102" s="63"/>
      <c r="C102" s="51"/>
      <c r="D102" s="7" t="s">
        <v>31</v>
      </c>
      <c r="E102" s="217"/>
      <c r="F102" s="217" t="s">
        <v>32</v>
      </c>
      <c r="G102" s="11">
        <f>G103+G106</f>
        <v>290.09699999999998</v>
      </c>
    </row>
    <row r="103" spans="2:7" ht="55.9" customHeight="1">
      <c r="B103" s="63"/>
      <c r="C103" s="51"/>
      <c r="D103" s="7" t="s">
        <v>33</v>
      </c>
      <c r="E103" s="15"/>
      <c r="F103" s="15" t="s">
        <v>34</v>
      </c>
      <c r="G103" s="11">
        <f>G104</f>
        <v>58.5</v>
      </c>
    </row>
    <row r="104" spans="2:7" ht="30" customHeight="1">
      <c r="B104" s="63"/>
      <c r="C104" s="51"/>
      <c r="D104" s="7" t="s">
        <v>35</v>
      </c>
      <c r="E104" s="12"/>
      <c r="F104" s="12" t="s">
        <v>36</v>
      </c>
      <c r="G104" s="11">
        <f>G105</f>
        <v>58.5</v>
      </c>
    </row>
    <row r="105" spans="2:7" ht="46.5" customHeight="1">
      <c r="B105" s="63"/>
      <c r="C105" s="51"/>
      <c r="D105" s="16"/>
      <c r="E105" s="13" t="s">
        <v>15</v>
      </c>
      <c r="F105" s="17" t="s">
        <v>16</v>
      </c>
      <c r="G105" s="11">
        <v>58.5</v>
      </c>
    </row>
    <row r="106" spans="2:7" ht="53.25" customHeight="1">
      <c r="B106" s="63"/>
      <c r="C106" s="51"/>
      <c r="D106" s="7" t="s">
        <v>37</v>
      </c>
      <c r="E106" s="15"/>
      <c r="F106" s="15" t="s">
        <v>38</v>
      </c>
      <c r="G106" s="11">
        <f>G107+G109+G111+G113+G115+G117</f>
        <v>231.59700000000001</v>
      </c>
    </row>
    <row r="107" spans="2:7" ht="32.25" customHeight="1">
      <c r="B107" s="63"/>
      <c r="C107" s="51"/>
      <c r="D107" s="7" t="s">
        <v>39</v>
      </c>
      <c r="E107" s="12"/>
      <c r="F107" s="12" t="s">
        <v>40</v>
      </c>
      <c r="G107" s="11">
        <f>G108</f>
        <v>19.934999999999999</v>
      </c>
    </row>
    <row r="108" spans="2:7" ht="49.5" customHeight="1">
      <c r="B108" s="63"/>
      <c r="C108" s="51"/>
      <c r="D108" s="16"/>
      <c r="E108" s="13" t="s">
        <v>15</v>
      </c>
      <c r="F108" s="17" t="s">
        <v>16</v>
      </c>
      <c r="G108" s="11">
        <v>19.934999999999999</v>
      </c>
    </row>
    <row r="109" spans="2:7" ht="63" customHeight="1">
      <c r="B109" s="63"/>
      <c r="C109" s="51"/>
      <c r="D109" s="7" t="s">
        <v>41</v>
      </c>
      <c r="E109" s="12"/>
      <c r="F109" s="12" t="s">
        <v>466</v>
      </c>
      <c r="G109" s="11">
        <f>G110</f>
        <v>10.065</v>
      </c>
    </row>
    <row r="110" spans="2:7" ht="46.5" customHeight="1">
      <c r="B110" s="63"/>
      <c r="C110" s="51"/>
      <c r="D110" s="16"/>
      <c r="E110" s="13" t="s">
        <v>15</v>
      </c>
      <c r="F110" s="17" t="s">
        <v>16</v>
      </c>
      <c r="G110" s="11">
        <v>10.065</v>
      </c>
    </row>
    <row r="111" spans="2:7" ht="46.5" customHeight="1">
      <c r="B111" s="63"/>
      <c r="C111" s="51"/>
      <c r="D111" s="7" t="s">
        <v>566</v>
      </c>
      <c r="E111" s="13"/>
      <c r="F111" s="17" t="s">
        <v>568</v>
      </c>
      <c r="G111" s="11">
        <f>G112</f>
        <v>57.039000000000001</v>
      </c>
    </row>
    <row r="112" spans="2:7" ht="46.5" customHeight="1">
      <c r="B112" s="63"/>
      <c r="C112" s="51"/>
      <c r="D112" s="16"/>
      <c r="E112" s="13" t="s">
        <v>15</v>
      </c>
      <c r="F112" s="17" t="s">
        <v>16</v>
      </c>
      <c r="G112" s="11">
        <v>57.039000000000001</v>
      </c>
    </row>
    <row r="113" spans="2:7" ht="46.5" customHeight="1">
      <c r="B113" s="63"/>
      <c r="C113" s="51"/>
      <c r="D113" s="7" t="s">
        <v>567</v>
      </c>
      <c r="E113" s="13"/>
      <c r="F113" s="17" t="s">
        <v>569</v>
      </c>
      <c r="G113" s="11">
        <f>G114</f>
        <v>85.558000000000007</v>
      </c>
    </row>
    <row r="114" spans="2:7" ht="46.5" customHeight="1">
      <c r="B114" s="63"/>
      <c r="C114" s="51"/>
      <c r="D114" s="16"/>
      <c r="E114" s="13" t="s">
        <v>15</v>
      </c>
      <c r="F114" s="17" t="s">
        <v>16</v>
      </c>
      <c r="G114" s="11">
        <v>85.558000000000007</v>
      </c>
    </row>
    <row r="115" spans="2:7" ht="32.25" customHeight="1">
      <c r="B115" s="63"/>
      <c r="C115" s="51"/>
      <c r="D115" s="7" t="s">
        <v>570</v>
      </c>
      <c r="E115" s="12"/>
      <c r="F115" s="12" t="s">
        <v>40</v>
      </c>
      <c r="G115" s="11">
        <f>G116</f>
        <v>27</v>
      </c>
    </row>
    <row r="116" spans="2:7" ht="46.5" customHeight="1">
      <c r="B116" s="63"/>
      <c r="C116" s="51"/>
      <c r="D116" s="16"/>
      <c r="E116" s="13" t="s">
        <v>15</v>
      </c>
      <c r="F116" s="17" t="s">
        <v>16</v>
      </c>
      <c r="G116" s="11">
        <v>27</v>
      </c>
    </row>
    <row r="117" spans="2:7" ht="70.5" customHeight="1">
      <c r="B117" s="63"/>
      <c r="C117" s="51"/>
      <c r="D117" s="7" t="s">
        <v>571</v>
      </c>
      <c r="E117" s="13"/>
      <c r="F117" s="12" t="s">
        <v>42</v>
      </c>
      <c r="G117" s="11">
        <f>G118</f>
        <v>32</v>
      </c>
    </row>
    <row r="118" spans="2:7" ht="46.5" customHeight="1">
      <c r="B118" s="63"/>
      <c r="C118" s="51"/>
      <c r="D118" s="16"/>
      <c r="E118" s="13" t="s">
        <v>15</v>
      </c>
      <c r="F118" s="17" t="s">
        <v>16</v>
      </c>
      <c r="G118" s="11">
        <v>32</v>
      </c>
    </row>
    <row r="119" spans="2:7" ht="33" customHeight="1">
      <c r="B119" s="63"/>
      <c r="C119" s="51"/>
      <c r="D119" s="7" t="s">
        <v>293</v>
      </c>
      <c r="E119" s="18"/>
      <c r="F119" s="18" t="s">
        <v>294</v>
      </c>
      <c r="G119" s="11">
        <f>G120</f>
        <v>288.63</v>
      </c>
    </row>
    <row r="120" spans="2:7" ht="46.5" customHeight="1">
      <c r="B120" s="63"/>
      <c r="C120" s="51"/>
      <c r="D120" s="16" t="s">
        <v>295</v>
      </c>
      <c r="E120" s="15"/>
      <c r="F120" s="15" t="s">
        <v>296</v>
      </c>
      <c r="G120" s="11">
        <f>G121+G132+G135</f>
        <v>288.63</v>
      </c>
    </row>
    <row r="121" spans="2:7" ht="33" customHeight="1">
      <c r="B121" s="63"/>
      <c r="C121" s="51"/>
      <c r="D121" s="16" t="s">
        <v>297</v>
      </c>
      <c r="E121" s="21"/>
      <c r="F121" s="21" t="s">
        <v>298</v>
      </c>
      <c r="G121" s="11">
        <f>G122+G124+G126+G128+G130</f>
        <v>146.13</v>
      </c>
    </row>
    <row r="122" spans="2:7" ht="36.6" customHeight="1">
      <c r="B122" s="63"/>
      <c r="C122" s="51"/>
      <c r="D122" s="16" t="s">
        <v>299</v>
      </c>
      <c r="E122" s="21"/>
      <c r="F122" s="21" t="s">
        <v>300</v>
      </c>
      <c r="G122" s="11">
        <f>G123</f>
        <v>59</v>
      </c>
    </row>
    <row r="123" spans="2:7" ht="46.5" customHeight="1">
      <c r="B123" s="63"/>
      <c r="C123" s="51"/>
      <c r="D123" s="22"/>
      <c r="E123" s="13" t="s">
        <v>15</v>
      </c>
      <c r="F123" s="17" t="s">
        <v>16</v>
      </c>
      <c r="G123" s="11">
        <v>59</v>
      </c>
    </row>
    <row r="124" spans="2:7" ht="35.25" customHeight="1">
      <c r="B124" s="63"/>
      <c r="C124" s="51"/>
      <c r="D124" s="16" t="s">
        <v>301</v>
      </c>
      <c r="E124" s="21"/>
      <c r="F124" s="21" t="s">
        <v>302</v>
      </c>
      <c r="G124" s="11">
        <f>G125</f>
        <v>25</v>
      </c>
    </row>
    <row r="125" spans="2:7" ht="52.5" customHeight="1">
      <c r="B125" s="63"/>
      <c r="C125" s="51"/>
      <c r="D125" s="22"/>
      <c r="E125" s="13" t="s">
        <v>15</v>
      </c>
      <c r="F125" s="17" t="s">
        <v>16</v>
      </c>
      <c r="G125" s="11">
        <v>25</v>
      </c>
    </row>
    <row r="126" spans="2:7" ht="61.15" customHeight="1">
      <c r="B126" s="63"/>
      <c r="C126" s="51"/>
      <c r="D126" s="16" t="s">
        <v>303</v>
      </c>
      <c r="E126" s="21"/>
      <c r="F126" s="21" t="s">
        <v>304</v>
      </c>
      <c r="G126" s="11">
        <f>G127</f>
        <v>9</v>
      </c>
    </row>
    <row r="127" spans="2:7" ht="46.5" customHeight="1">
      <c r="B127" s="63"/>
      <c r="C127" s="51"/>
      <c r="D127" s="16"/>
      <c r="E127" s="13" t="s">
        <v>15</v>
      </c>
      <c r="F127" s="17" t="s">
        <v>16</v>
      </c>
      <c r="G127" s="11">
        <v>9</v>
      </c>
    </row>
    <row r="128" spans="2:7" ht="63.6" customHeight="1">
      <c r="B128" s="63"/>
      <c r="C128" s="51"/>
      <c r="D128" s="16" t="s">
        <v>305</v>
      </c>
      <c r="E128" s="21"/>
      <c r="F128" s="21" t="s">
        <v>306</v>
      </c>
      <c r="G128" s="11">
        <f>G129</f>
        <v>15</v>
      </c>
    </row>
    <row r="129" spans="2:7" ht="46.5" customHeight="1">
      <c r="B129" s="63"/>
      <c r="C129" s="51"/>
      <c r="D129" s="16"/>
      <c r="E129" s="13" t="s">
        <v>15</v>
      </c>
      <c r="F129" s="17" t="s">
        <v>16</v>
      </c>
      <c r="G129" s="11">
        <v>15</v>
      </c>
    </row>
    <row r="130" spans="2:7" ht="22.15" customHeight="1">
      <c r="B130" s="63"/>
      <c r="C130" s="51"/>
      <c r="D130" s="16" t="s">
        <v>307</v>
      </c>
      <c r="E130" s="21"/>
      <c r="F130" s="21" t="s">
        <v>308</v>
      </c>
      <c r="G130" s="11">
        <f>G131</f>
        <v>38.130000000000003</v>
      </c>
    </row>
    <row r="131" spans="2:7" ht="46.5" customHeight="1">
      <c r="B131" s="63"/>
      <c r="C131" s="51"/>
      <c r="D131" s="22"/>
      <c r="E131" s="13" t="s">
        <v>15</v>
      </c>
      <c r="F131" s="17" t="s">
        <v>16</v>
      </c>
      <c r="G131" s="11">
        <v>38.130000000000003</v>
      </c>
    </row>
    <row r="132" spans="2:7" ht="33" customHeight="1">
      <c r="B132" s="63"/>
      <c r="C132" s="51"/>
      <c r="D132" s="16" t="s">
        <v>309</v>
      </c>
      <c r="E132" s="21"/>
      <c r="F132" s="21" t="s">
        <v>310</v>
      </c>
      <c r="G132" s="11">
        <f>G133</f>
        <v>92</v>
      </c>
    </row>
    <row r="133" spans="2:7" ht="46.5" customHeight="1">
      <c r="B133" s="63"/>
      <c r="C133" s="51"/>
      <c r="D133" s="16" t="s">
        <v>311</v>
      </c>
      <c r="E133" s="18"/>
      <c r="F133" s="18" t="s">
        <v>312</v>
      </c>
      <c r="G133" s="11">
        <f>G134</f>
        <v>92</v>
      </c>
    </row>
    <row r="134" spans="2:7" ht="46.5" customHeight="1">
      <c r="B134" s="63"/>
      <c r="C134" s="51"/>
      <c r="D134" s="22"/>
      <c r="E134" s="13" t="s">
        <v>15</v>
      </c>
      <c r="F134" s="17" t="s">
        <v>16</v>
      </c>
      <c r="G134" s="11">
        <v>92</v>
      </c>
    </row>
    <row r="135" spans="2:7" ht="31.9" customHeight="1">
      <c r="B135" s="63"/>
      <c r="C135" s="51"/>
      <c r="D135" s="16" t="s">
        <v>313</v>
      </c>
      <c r="E135" s="21"/>
      <c r="F135" s="21" t="s">
        <v>314</v>
      </c>
      <c r="G135" s="11">
        <f>G136+G138+G140+G142+G144</f>
        <v>50.5</v>
      </c>
    </row>
    <row r="136" spans="2:7" ht="25.15" customHeight="1">
      <c r="B136" s="63"/>
      <c r="C136" s="51"/>
      <c r="D136" s="16" t="s">
        <v>315</v>
      </c>
      <c r="E136" s="21"/>
      <c r="F136" s="21" t="s">
        <v>316</v>
      </c>
      <c r="G136" s="11">
        <f>G137</f>
        <v>8.5</v>
      </c>
    </row>
    <row r="137" spans="2:7" ht="46.5" customHeight="1">
      <c r="B137" s="63"/>
      <c r="C137" s="51"/>
      <c r="D137" s="16"/>
      <c r="E137" s="13" t="s">
        <v>15</v>
      </c>
      <c r="F137" s="17" t="s">
        <v>16</v>
      </c>
      <c r="G137" s="11">
        <v>8.5</v>
      </c>
    </row>
    <row r="138" spans="2:7" ht="32.450000000000003" customHeight="1">
      <c r="B138" s="63"/>
      <c r="C138" s="51"/>
      <c r="D138" s="16" t="s">
        <v>317</v>
      </c>
      <c r="E138" s="21"/>
      <c r="F138" s="21" t="s">
        <v>318</v>
      </c>
      <c r="G138" s="11">
        <f>G139</f>
        <v>26</v>
      </c>
    </row>
    <row r="139" spans="2:7" ht="46.5" customHeight="1">
      <c r="B139" s="63"/>
      <c r="C139" s="51"/>
      <c r="D139" s="16"/>
      <c r="E139" s="13" t="s">
        <v>15</v>
      </c>
      <c r="F139" s="17" t="s">
        <v>16</v>
      </c>
      <c r="G139" s="11">
        <v>26</v>
      </c>
    </row>
    <row r="140" spans="2:7" ht="35.450000000000003" customHeight="1">
      <c r="B140" s="63"/>
      <c r="C140" s="51"/>
      <c r="D140" s="16" t="s">
        <v>319</v>
      </c>
      <c r="E140" s="21"/>
      <c r="F140" s="21" t="s">
        <v>320</v>
      </c>
      <c r="G140" s="11">
        <f>G141</f>
        <v>10</v>
      </c>
    </row>
    <row r="141" spans="2:7" ht="46.5" customHeight="1">
      <c r="B141" s="63"/>
      <c r="C141" s="51"/>
      <c r="D141" s="16"/>
      <c r="E141" s="13" t="s">
        <v>15</v>
      </c>
      <c r="F141" s="17" t="s">
        <v>16</v>
      </c>
      <c r="G141" s="11">
        <v>10</v>
      </c>
    </row>
    <row r="142" spans="2:7" ht="45.75" customHeight="1">
      <c r="B142" s="63"/>
      <c r="C142" s="51"/>
      <c r="D142" s="16" t="s">
        <v>321</v>
      </c>
      <c r="E142" s="21"/>
      <c r="F142" s="21" t="s">
        <v>322</v>
      </c>
      <c r="G142" s="11">
        <f>G143</f>
        <v>3</v>
      </c>
    </row>
    <row r="143" spans="2:7" ht="46.5" customHeight="1">
      <c r="B143" s="63"/>
      <c r="C143" s="51"/>
      <c r="D143" s="16"/>
      <c r="E143" s="13" t="s">
        <v>15</v>
      </c>
      <c r="F143" s="17" t="s">
        <v>16</v>
      </c>
      <c r="G143" s="11">
        <v>3</v>
      </c>
    </row>
    <row r="144" spans="2:7" ht="59.45" customHeight="1">
      <c r="B144" s="63"/>
      <c r="C144" s="51"/>
      <c r="D144" s="16" t="s">
        <v>323</v>
      </c>
      <c r="E144" s="21"/>
      <c r="F144" s="21" t="s">
        <v>324</v>
      </c>
      <c r="G144" s="11">
        <f>G145</f>
        <v>3</v>
      </c>
    </row>
    <row r="145" spans="2:7" ht="46.5" customHeight="1">
      <c r="B145" s="63"/>
      <c r="C145" s="51"/>
      <c r="D145" s="22"/>
      <c r="E145" s="13" t="s">
        <v>15</v>
      </c>
      <c r="F145" s="17" t="s">
        <v>16</v>
      </c>
      <c r="G145" s="11">
        <v>3</v>
      </c>
    </row>
    <row r="146" spans="2:7" ht="48" customHeight="1">
      <c r="B146" s="63"/>
      <c r="C146" s="51"/>
      <c r="D146" s="7" t="s">
        <v>325</v>
      </c>
      <c r="E146" s="18"/>
      <c r="F146" s="18" t="s">
        <v>326</v>
      </c>
      <c r="G146" s="11">
        <f>G147</f>
        <v>116.328</v>
      </c>
    </row>
    <row r="147" spans="2:7" ht="48.75" customHeight="1">
      <c r="B147" s="63"/>
      <c r="C147" s="51"/>
      <c r="D147" s="7" t="s">
        <v>327</v>
      </c>
      <c r="E147" s="15"/>
      <c r="F147" s="15" t="s">
        <v>328</v>
      </c>
      <c r="G147" s="11">
        <f>G148</f>
        <v>116.328</v>
      </c>
    </row>
    <row r="148" spans="2:7" ht="46.5" customHeight="1">
      <c r="B148" s="63"/>
      <c r="C148" s="51"/>
      <c r="D148" s="7" t="s">
        <v>345</v>
      </c>
      <c r="E148" s="21"/>
      <c r="F148" s="21" t="s">
        <v>346</v>
      </c>
      <c r="G148" s="11">
        <f>G149</f>
        <v>116.328</v>
      </c>
    </row>
    <row r="149" spans="2:7" ht="49.5" customHeight="1">
      <c r="B149" s="63"/>
      <c r="C149" s="51"/>
      <c r="D149" s="7" t="s">
        <v>347</v>
      </c>
      <c r="E149" s="18"/>
      <c r="F149" s="18" t="s">
        <v>348</v>
      </c>
      <c r="G149" s="11">
        <f>G150</f>
        <v>116.328</v>
      </c>
    </row>
    <row r="150" spans="2:7" ht="36.75" customHeight="1">
      <c r="B150" s="63"/>
      <c r="C150" s="51"/>
      <c r="D150" s="7"/>
      <c r="E150" s="24" t="s">
        <v>104</v>
      </c>
      <c r="F150" s="25" t="s">
        <v>105</v>
      </c>
      <c r="G150" s="11">
        <v>116.328</v>
      </c>
    </row>
    <row r="151" spans="2:7" ht="21" customHeight="1">
      <c r="B151" s="63"/>
      <c r="C151" s="26" t="s">
        <v>443</v>
      </c>
      <c r="D151" s="37"/>
      <c r="E151" s="37"/>
      <c r="F151" s="58" t="s">
        <v>444</v>
      </c>
      <c r="G151" s="11">
        <f t="shared" ref="G151:G156" si="2">G152</f>
        <v>45</v>
      </c>
    </row>
    <row r="152" spans="2:7" ht="21.75" customHeight="1">
      <c r="B152" s="63"/>
      <c r="C152" s="6" t="s">
        <v>496</v>
      </c>
      <c r="D152" s="29"/>
      <c r="E152" s="6"/>
      <c r="F152" s="233" t="s">
        <v>497</v>
      </c>
      <c r="G152" s="11">
        <f t="shared" si="2"/>
        <v>45</v>
      </c>
    </row>
    <row r="153" spans="2:7" ht="36.75" customHeight="1">
      <c r="B153" s="63"/>
      <c r="C153" s="22"/>
      <c r="D153" s="7" t="s">
        <v>112</v>
      </c>
      <c r="E153" s="89"/>
      <c r="F153" s="21" t="s">
        <v>495</v>
      </c>
      <c r="G153" s="11">
        <f t="shared" si="2"/>
        <v>45</v>
      </c>
    </row>
    <row r="154" spans="2:7" ht="52.5" customHeight="1">
      <c r="B154" s="63"/>
      <c r="C154" s="22"/>
      <c r="D154" s="7" t="s">
        <v>121</v>
      </c>
      <c r="E154" s="22"/>
      <c r="F154" s="15" t="s">
        <v>122</v>
      </c>
      <c r="G154" s="11">
        <f t="shared" si="2"/>
        <v>45</v>
      </c>
    </row>
    <row r="155" spans="2:7" ht="58.5" customHeight="1">
      <c r="B155" s="63"/>
      <c r="C155" s="22"/>
      <c r="D155" s="7" t="s">
        <v>123</v>
      </c>
      <c r="E155" s="15"/>
      <c r="F155" s="15" t="s">
        <v>124</v>
      </c>
      <c r="G155" s="11">
        <f t="shared" si="2"/>
        <v>45</v>
      </c>
    </row>
    <row r="156" spans="2:7" ht="48" customHeight="1">
      <c r="B156" s="63"/>
      <c r="C156" s="22"/>
      <c r="D156" s="7" t="s">
        <v>125</v>
      </c>
      <c r="E156" s="15"/>
      <c r="F156" s="15" t="s">
        <v>126</v>
      </c>
      <c r="G156" s="11">
        <f t="shared" si="2"/>
        <v>45</v>
      </c>
    </row>
    <row r="157" spans="2:7" ht="51" customHeight="1">
      <c r="B157" s="63"/>
      <c r="C157" s="51"/>
      <c r="D157" s="7"/>
      <c r="E157" s="24" t="s">
        <v>15</v>
      </c>
      <c r="F157" s="79" t="s">
        <v>16</v>
      </c>
      <c r="G157" s="11">
        <v>45</v>
      </c>
    </row>
    <row r="158" spans="2:7" ht="19.5" customHeight="1">
      <c r="B158" s="63"/>
      <c r="C158" s="26" t="s">
        <v>454</v>
      </c>
      <c r="D158" s="26"/>
      <c r="E158" s="37"/>
      <c r="F158" s="61" t="s">
        <v>455</v>
      </c>
      <c r="G158" s="11">
        <f>G159</f>
        <v>25.799999999999997</v>
      </c>
    </row>
    <row r="159" spans="2:7" ht="33" customHeight="1">
      <c r="B159" s="63"/>
      <c r="C159" s="22" t="s">
        <v>456</v>
      </c>
      <c r="D159" s="31"/>
      <c r="E159" s="29"/>
      <c r="F159" s="21" t="s">
        <v>457</v>
      </c>
      <c r="G159" s="11">
        <f>G160</f>
        <v>25.799999999999997</v>
      </c>
    </row>
    <row r="160" spans="2:7" ht="48.6" customHeight="1">
      <c r="B160" s="63"/>
      <c r="C160" s="22"/>
      <c r="D160" s="7" t="s">
        <v>127</v>
      </c>
      <c r="E160" s="26"/>
      <c r="F160" s="18" t="s">
        <v>128</v>
      </c>
      <c r="G160" s="11">
        <f>G161</f>
        <v>25.799999999999997</v>
      </c>
    </row>
    <row r="161" spans="2:36" ht="23.45" customHeight="1">
      <c r="B161" s="63"/>
      <c r="C161" s="22"/>
      <c r="D161" s="7" t="s">
        <v>158</v>
      </c>
      <c r="E161" s="22"/>
      <c r="F161" s="15" t="s">
        <v>159</v>
      </c>
      <c r="G161" s="11">
        <f>G162</f>
        <v>25.799999999999997</v>
      </c>
    </row>
    <row r="162" spans="2:36" ht="32.25" customHeight="1">
      <c r="B162" s="63"/>
      <c r="C162" s="22"/>
      <c r="D162" s="23" t="s">
        <v>164</v>
      </c>
      <c r="E162" s="30"/>
      <c r="F162" s="27" t="s">
        <v>165</v>
      </c>
      <c r="G162" s="11">
        <f>G163+G165</f>
        <v>25.799999999999997</v>
      </c>
    </row>
    <row r="163" spans="2:36" ht="62.45" customHeight="1">
      <c r="B163" s="63"/>
      <c r="C163" s="22"/>
      <c r="D163" s="7" t="s">
        <v>168</v>
      </c>
      <c r="E163" s="28"/>
      <c r="F163" s="28" t="s">
        <v>169</v>
      </c>
      <c r="G163" s="11">
        <f>G164</f>
        <v>21.4</v>
      </c>
    </row>
    <row r="164" spans="2:36" ht="48.75" customHeight="1">
      <c r="B164" s="63"/>
      <c r="C164" s="22"/>
      <c r="D164" s="31"/>
      <c r="E164" s="13" t="s">
        <v>15</v>
      </c>
      <c r="F164" s="17" t="s">
        <v>16</v>
      </c>
      <c r="G164" s="11">
        <v>21.4</v>
      </c>
    </row>
    <row r="165" spans="2:36" ht="51" customHeight="1">
      <c r="B165" s="63"/>
      <c r="C165" s="22"/>
      <c r="D165" s="7" t="s">
        <v>170</v>
      </c>
      <c r="E165" s="28"/>
      <c r="F165" s="28" t="s">
        <v>171</v>
      </c>
      <c r="G165" s="10">
        <f>G166</f>
        <v>4.4000000000000004</v>
      </c>
    </row>
    <row r="166" spans="2:36" ht="50.25" customHeight="1">
      <c r="B166" s="63"/>
      <c r="C166" s="22"/>
      <c r="D166" s="31"/>
      <c r="E166" s="13" t="s">
        <v>15</v>
      </c>
      <c r="F166" s="17" t="s">
        <v>16</v>
      </c>
      <c r="G166" s="10">
        <v>4.4000000000000004</v>
      </c>
    </row>
    <row r="167" spans="2:36" ht="15">
      <c r="B167" s="51"/>
      <c r="C167" s="26" t="s">
        <v>458</v>
      </c>
      <c r="D167" s="26"/>
      <c r="E167" s="37"/>
      <c r="F167" s="61" t="s">
        <v>459</v>
      </c>
      <c r="G167" s="11">
        <f>G168+G193+G237+G272+G226</f>
        <v>331529.53399999999</v>
      </c>
    </row>
    <row r="168" spans="2:36" ht="15">
      <c r="B168" s="51"/>
      <c r="C168" s="26" t="s">
        <v>460</v>
      </c>
      <c r="D168" s="36"/>
      <c r="E168" s="59"/>
      <c r="F168" s="18" t="s">
        <v>461</v>
      </c>
      <c r="G168" s="11">
        <f>G169</f>
        <v>106483.40000000001</v>
      </c>
    </row>
    <row r="169" spans="2:36" ht="30.6" customHeight="1">
      <c r="B169" s="51"/>
      <c r="C169" s="26"/>
      <c r="D169" s="7" t="s">
        <v>180</v>
      </c>
      <c r="E169" s="15"/>
      <c r="F169" s="15" t="s">
        <v>181</v>
      </c>
      <c r="G169" s="11">
        <f>G170+G186</f>
        <v>106483.40000000001</v>
      </c>
      <c r="AJ169" s="62"/>
    </row>
    <row r="170" spans="2:36" ht="35.450000000000003" customHeight="1">
      <c r="B170" s="51"/>
      <c r="C170" s="26"/>
      <c r="D170" s="7" t="s">
        <v>182</v>
      </c>
      <c r="E170" s="15"/>
      <c r="F170" s="15" t="s">
        <v>183</v>
      </c>
      <c r="G170" s="11">
        <f>G171+G174+G177+G180+G183</f>
        <v>96705.1</v>
      </c>
    </row>
    <row r="171" spans="2:36" ht="64.5" customHeight="1">
      <c r="B171" s="51"/>
      <c r="C171" s="26"/>
      <c r="D171" s="7" t="s">
        <v>184</v>
      </c>
      <c r="E171" s="15"/>
      <c r="F171" s="15" t="s">
        <v>185</v>
      </c>
      <c r="G171" s="11">
        <f>G172</f>
        <v>29912.400000000001</v>
      </c>
    </row>
    <row r="172" spans="2:36" ht="49.15" customHeight="1">
      <c r="B172" s="51"/>
      <c r="C172" s="26"/>
      <c r="D172" s="7" t="s">
        <v>186</v>
      </c>
      <c r="E172" s="20"/>
      <c r="F172" s="20" t="s">
        <v>54</v>
      </c>
      <c r="G172" s="10">
        <f>G173</f>
        <v>29912.400000000001</v>
      </c>
    </row>
    <row r="173" spans="2:36" ht="45" customHeight="1">
      <c r="B173" s="51"/>
      <c r="C173" s="26"/>
      <c r="D173" s="23"/>
      <c r="E173" s="13" t="s">
        <v>15</v>
      </c>
      <c r="F173" s="17" t="s">
        <v>16</v>
      </c>
      <c r="G173" s="10">
        <f>29892.4+20</f>
        <v>29912.400000000001</v>
      </c>
    </row>
    <row r="174" spans="2:36" ht="60.75" customHeight="1">
      <c r="B174" s="51"/>
      <c r="C174" s="26"/>
      <c r="D174" s="7" t="s">
        <v>187</v>
      </c>
      <c r="E174" s="15"/>
      <c r="F174" s="15" t="s">
        <v>188</v>
      </c>
      <c r="G174" s="10">
        <f>G175</f>
        <v>2764.942</v>
      </c>
    </row>
    <row r="175" spans="2:36" ht="23.25" customHeight="1">
      <c r="B175" s="51"/>
      <c r="C175" s="26"/>
      <c r="D175" s="7" t="s">
        <v>189</v>
      </c>
      <c r="E175" s="12"/>
      <c r="F175" s="12" t="s">
        <v>190</v>
      </c>
      <c r="G175" s="10">
        <f>G176</f>
        <v>2764.942</v>
      </c>
    </row>
    <row r="176" spans="2:36" ht="48" customHeight="1">
      <c r="B176" s="51"/>
      <c r="C176" s="26"/>
      <c r="D176" s="7"/>
      <c r="E176" s="13" t="s">
        <v>15</v>
      </c>
      <c r="F176" s="17" t="s">
        <v>16</v>
      </c>
      <c r="G176" s="10">
        <v>2764.942</v>
      </c>
    </row>
    <row r="177" spans="2:7" ht="81" customHeight="1">
      <c r="B177" s="51"/>
      <c r="C177" s="26"/>
      <c r="D177" s="32" t="s">
        <v>191</v>
      </c>
      <c r="E177" s="33"/>
      <c r="F177" s="34" t="s">
        <v>192</v>
      </c>
      <c r="G177" s="35">
        <f>G178</f>
        <v>63488.258000000002</v>
      </c>
    </row>
    <row r="178" spans="2:7" ht="64.150000000000006" customHeight="1">
      <c r="B178" s="51"/>
      <c r="C178" s="26"/>
      <c r="D178" s="7" t="s">
        <v>193</v>
      </c>
      <c r="E178" s="7"/>
      <c r="F178" s="90" t="s">
        <v>194</v>
      </c>
      <c r="G178" s="10">
        <f>G179</f>
        <v>63488.258000000002</v>
      </c>
    </row>
    <row r="179" spans="2:7" ht="49.5" customHeight="1">
      <c r="B179" s="51"/>
      <c r="C179" s="26"/>
      <c r="D179" s="36"/>
      <c r="E179" s="13" t="s">
        <v>15</v>
      </c>
      <c r="F179" s="17" t="s">
        <v>16</v>
      </c>
      <c r="G179" s="10">
        <v>63488.258000000002</v>
      </c>
    </row>
    <row r="180" spans="2:7" ht="50.25" customHeight="1">
      <c r="B180" s="51"/>
      <c r="C180" s="26"/>
      <c r="D180" s="7" t="s">
        <v>195</v>
      </c>
      <c r="E180" s="106"/>
      <c r="F180" s="34" t="s">
        <v>467</v>
      </c>
      <c r="G180" s="10">
        <f>G181</f>
        <v>42.699999999999996</v>
      </c>
    </row>
    <row r="181" spans="2:7" ht="50.25" customHeight="1">
      <c r="B181" s="51"/>
      <c r="C181" s="26"/>
      <c r="D181" s="7" t="s">
        <v>197</v>
      </c>
      <c r="E181" s="23"/>
      <c r="F181" s="107" t="s">
        <v>198</v>
      </c>
      <c r="G181" s="11">
        <f>G182</f>
        <v>42.699999999999996</v>
      </c>
    </row>
    <row r="182" spans="2:7" ht="47.25" customHeight="1">
      <c r="B182" s="51"/>
      <c r="C182" s="26"/>
      <c r="D182" s="36"/>
      <c r="E182" s="13" t="s">
        <v>15</v>
      </c>
      <c r="F182" s="17" t="s">
        <v>16</v>
      </c>
      <c r="G182" s="10">
        <f>59.8-17.1</f>
        <v>42.699999999999996</v>
      </c>
    </row>
    <row r="183" spans="2:7" ht="59.45" customHeight="1">
      <c r="B183" s="51"/>
      <c r="C183" s="26"/>
      <c r="D183" s="7" t="s">
        <v>203</v>
      </c>
      <c r="E183" s="106"/>
      <c r="F183" s="34" t="s">
        <v>204</v>
      </c>
      <c r="G183" s="10">
        <f>G184</f>
        <v>496.8</v>
      </c>
    </row>
    <row r="184" spans="2:7" ht="53.25" customHeight="1">
      <c r="B184" s="51"/>
      <c r="C184" s="26"/>
      <c r="D184" s="7" t="s">
        <v>205</v>
      </c>
      <c r="E184" s="23"/>
      <c r="F184" s="107" t="s">
        <v>468</v>
      </c>
      <c r="G184" s="10">
        <f>G185</f>
        <v>496.8</v>
      </c>
    </row>
    <row r="185" spans="2:7" ht="48" customHeight="1">
      <c r="B185" s="51"/>
      <c r="C185" s="26"/>
      <c r="D185" s="36"/>
      <c r="E185" s="13" t="s">
        <v>15</v>
      </c>
      <c r="F185" s="17" t="s">
        <v>16</v>
      </c>
      <c r="G185" s="10">
        <v>496.8</v>
      </c>
    </row>
    <row r="186" spans="2:7" ht="51.75" customHeight="1">
      <c r="B186" s="51"/>
      <c r="C186" s="26"/>
      <c r="D186" s="7" t="s">
        <v>207</v>
      </c>
      <c r="E186" s="15"/>
      <c r="F186" s="15" t="s">
        <v>208</v>
      </c>
      <c r="G186" s="10">
        <f>G187+G190</f>
        <v>9778.2999999999993</v>
      </c>
    </row>
    <row r="187" spans="2:7" ht="108" customHeight="1">
      <c r="B187" s="51"/>
      <c r="C187" s="26"/>
      <c r="D187" s="7" t="s">
        <v>209</v>
      </c>
      <c r="E187" s="90"/>
      <c r="F187" s="90" t="s">
        <v>210</v>
      </c>
      <c r="G187" s="10">
        <f>G188</f>
        <v>4082.9</v>
      </c>
    </row>
    <row r="188" spans="2:7" ht="48" customHeight="1">
      <c r="B188" s="51"/>
      <c r="C188" s="26"/>
      <c r="D188" s="7" t="s">
        <v>211</v>
      </c>
      <c r="E188" s="20"/>
      <c r="F188" s="20" t="s">
        <v>54</v>
      </c>
      <c r="G188" s="10">
        <f>G189</f>
        <v>4082.9</v>
      </c>
    </row>
    <row r="189" spans="2:7" ht="48" customHeight="1">
      <c r="B189" s="51"/>
      <c r="C189" s="26"/>
      <c r="D189" s="36"/>
      <c r="E189" s="13" t="s">
        <v>15</v>
      </c>
      <c r="F189" s="17" t="s">
        <v>16</v>
      </c>
      <c r="G189" s="10">
        <v>4082.9</v>
      </c>
    </row>
    <row r="190" spans="2:7" ht="102" customHeight="1">
      <c r="B190" s="51"/>
      <c r="C190" s="26"/>
      <c r="D190" s="7" t="s">
        <v>218</v>
      </c>
      <c r="E190" s="23"/>
      <c r="F190" s="107" t="s">
        <v>219</v>
      </c>
      <c r="G190" s="10">
        <f>G191</f>
        <v>5695.4</v>
      </c>
    </row>
    <row r="191" spans="2:7" ht="102" customHeight="1">
      <c r="B191" s="51"/>
      <c r="C191" s="26"/>
      <c r="D191" s="7" t="s">
        <v>220</v>
      </c>
      <c r="E191" s="23"/>
      <c r="F191" s="107" t="s">
        <v>221</v>
      </c>
      <c r="G191" s="10">
        <f>G192</f>
        <v>5695.4</v>
      </c>
    </row>
    <row r="192" spans="2:7" ht="48" customHeight="1">
      <c r="B192" s="51"/>
      <c r="C192" s="26"/>
      <c r="D192" s="37"/>
      <c r="E192" s="13" t="s">
        <v>15</v>
      </c>
      <c r="F192" s="17" t="s">
        <v>16</v>
      </c>
      <c r="G192" s="10">
        <v>5695.4</v>
      </c>
    </row>
    <row r="193" spans="2:7" ht="19.899999999999999" customHeight="1">
      <c r="B193" s="51"/>
      <c r="C193" s="26" t="s">
        <v>469</v>
      </c>
      <c r="D193" s="37"/>
      <c r="E193" s="37"/>
      <c r="F193" s="18" t="s">
        <v>470</v>
      </c>
      <c r="G193" s="11">
        <f>G194+G221</f>
        <v>191906.01700000002</v>
      </c>
    </row>
    <row r="194" spans="2:7" ht="26.25" customHeight="1">
      <c r="B194" s="51"/>
      <c r="C194" s="26"/>
      <c r="D194" s="7" t="s">
        <v>180</v>
      </c>
      <c r="E194" s="15"/>
      <c r="F194" s="15" t="s">
        <v>181</v>
      </c>
      <c r="G194" s="11">
        <f>G195</f>
        <v>191868.26700000002</v>
      </c>
    </row>
    <row r="195" spans="2:7" ht="45">
      <c r="B195" s="51"/>
      <c r="C195" s="26"/>
      <c r="D195" s="7" t="s">
        <v>207</v>
      </c>
      <c r="E195" s="15"/>
      <c r="F195" s="15" t="s">
        <v>208</v>
      </c>
      <c r="G195" s="11">
        <f>G196+G199+G206+G209+G212+G215+G218</f>
        <v>191868.26700000002</v>
      </c>
    </row>
    <row r="196" spans="2:7" ht="105">
      <c r="B196" s="51"/>
      <c r="C196" s="26"/>
      <c r="D196" s="7" t="s">
        <v>209</v>
      </c>
      <c r="E196" s="90"/>
      <c r="F196" s="90" t="s">
        <v>210</v>
      </c>
      <c r="G196" s="11">
        <f>G197</f>
        <v>37215.800000000003</v>
      </c>
    </row>
    <row r="197" spans="2:7" ht="51" customHeight="1">
      <c r="B197" s="51"/>
      <c r="C197" s="26"/>
      <c r="D197" s="7" t="s">
        <v>211</v>
      </c>
      <c r="E197" s="20"/>
      <c r="F197" s="20" t="s">
        <v>54</v>
      </c>
      <c r="G197" s="10">
        <f>G198</f>
        <v>37215.800000000003</v>
      </c>
    </row>
    <row r="198" spans="2:7" ht="45.75" customHeight="1">
      <c r="B198" s="51"/>
      <c r="C198" s="26"/>
      <c r="D198" s="7"/>
      <c r="E198" s="13" t="s">
        <v>15</v>
      </c>
      <c r="F198" s="17" t="s">
        <v>16</v>
      </c>
      <c r="G198" s="10">
        <f>36815.8+400</f>
        <v>37215.800000000003</v>
      </c>
    </row>
    <row r="199" spans="2:7" ht="48.75" customHeight="1">
      <c r="B199" s="51"/>
      <c r="C199" s="26"/>
      <c r="D199" s="7" t="s">
        <v>212</v>
      </c>
      <c r="E199" s="12"/>
      <c r="F199" s="12" t="s">
        <v>471</v>
      </c>
      <c r="G199" s="10">
        <f>G200+G202+G204</f>
        <v>12384.245999999999</v>
      </c>
    </row>
    <row r="200" spans="2:7" ht="34.9" customHeight="1">
      <c r="B200" s="51"/>
      <c r="C200" s="26"/>
      <c r="D200" s="7" t="s">
        <v>214</v>
      </c>
      <c r="E200" s="12"/>
      <c r="F200" s="12" t="s">
        <v>215</v>
      </c>
      <c r="G200" s="10">
        <f>G201</f>
        <v>2500</v>
      </c>
    </row>
    <row r="201" spans="2:7" ht="50.25" customHeight="1">
      <c r="B201" s="51"/>
      <c r="C201" s="26"/>
      <c r="D201" s="23"/>
      <c r="E201" s="13" t="s">
        <v>15</v>
      </c>
      <c r="F201" s="17" t="s">
        <v>16</v>
      </c>
      <c r="G201" s="10">
        <v>2500</v>
      </c>
    </row>
    <row r="202" spans="2:7" ht="34.9" customHeight="1">
      <c r="B202" s="51"/>
      <c r="C202" s="26"/>
      <c r="D202" s="7" t="s">
        <v>216</v>
      </c>
      <c r="E202" s="75"/>
      <c r="F202" s="75" t="s">
        <v>217</v>
      </c>
      <c r="G202" s="10">
        <f>G203</f>
        <v>2989.982</v>
      </c>
    </row>
    <row r="203" spans="2:7" ht="50.25" customHeight="1">
      <c r="B203" s="51"/>
      <c r="C203" s="26"/>
      <c r="D203" s="23"/>
      <c r="E203" s="13" t="s">
        <v>15</v>
      </c>
      <c r="F203" s="17" t="s">
        <v>16</v>
      </c>
      <c r="G203" s="10">
        <v>2989.982</v>
      </c>
    </row>
    <row r="204" spans="2:7" ht="50.25" customHeight="1">
      <c r="B204" s="51"/>
      <c r="C204" s="26"/>
      <c r="D204" s="7" t="s">
        <v>552</v>
      </c>
      <c r="E204" s="106"/>
      <c r="F204" s="223" t="s">
        <v>551</v>
      </c>
      <c r="G204" s="10">
        <f>G205</f>
        <v>6894.2640000000001</v>
      </c>
    </row>
    <row r="205" spans="2:7" ht="50.25" customHeight="1">
      <c r="B205" s="51"/>
      <c r="C205" s="26"/>
      <c r="D205" s="23"/>
      <c r="E205" s="13" t="s">
        <v>15</v>
      </c>
      <c r="F205" s="17" t="s">
        <v>16</v>
      </c>
      <c r="G205" s="10">
        <v>6894.2640000000001</v>
      </c>
    </row>
    <row r="206" spans="2:7" ht="98.25" customHeight="1">
      <c r="B206" s="51"/>
      <c r="C206" s="26"/>
      <c r="D206" s="7" t="s">
        <v>218</v>
      </c>
      <c r="E206" s="23"/>
      <c r="F206" s="107" t="s">
        <v>219</v>
      </c>
      <c r="G206" s="10">
        <f>G207</f>
        <v>128866.72100000001</v>
      </c>
    </row>
    <row r="207" spans="2:7" ht="93.75" customHeight="1">
      <c r="B207" s="51"/>
      <c r="C207" s="26"/>
      <c r="D207" s="7" t="s">
        <v>220</v>
      </c>
      <c r="E207" s="23"/>
      <c r="F207" s="107" t="s">
        <v>221</v>
      </c>
      <c r="G207" s="10">
        <f>G208</f>
        <v>128866.72100000001</v>
      </c>
    </row>
    <row r="208" spans="2:7" ht="48" customHeight="1">
      <c r="B208" s="51"/>
      <c r="C208" s="26"/>
      <c r="D208" s="37"/>
      <c r="E208" s="13" t="s">
        <v>15</v>
      </c>
      <c r="F208" s="17" t="s">
        <v>16</v>
      </c>
      <c r="G208" s="10">
        <v>128866.72100000001</v>
      </c>
    </row>
    <row r="209" spans="2:7" ht="60.6" customHeight="1">
      <c r="B209" s="51"/>
      <c r="C209" s="26"/>
      <c r="D209" s="7" t="s">
        <v>222</v>
      </c>
      <c r="E209" s="23"/>
      <c r="F209" s="107" t="s">
        <v>223</v>
      </c>
      <c r="G209" s="10">
        <f>G210</f>
        <v>3885.5</v>
      </c>
    </row>
    <row r="210" spans="2:7" ht="45">
      <c r="B210" s="51"/>
      <c r="C210" s="26"/>
      <c r="D210" s="7" t="s">
        <v>224</v>
      </c>
      <c r="E210" s="23"/>
      <c r="F210" s="107" t="s">
        <v>225</v>
      </c>
      <c r="G210" s="10">
        <f>G211</f>
        <v>3885.5</v>
      </c>
    </row>
    <row r="211" spans="2:7" ht="51.75" customHeight="1">
      <c r="B211" s="51"/>
      <c r="C211" s="26"/>
      <c r="D211" s="87"/>
      <c r="E211" s="13" t="s">
        <v>15</v>
      </c>
      <c r="F211" s="17" t="s">
        <v>16</v>
      </c>
      <c r="G211" s="10">
        <v>3885.5</v>
      </c>
    </row>
    <row r="212" spans="2:7" ht="229.5" customHeight="1">
      <c r="B212" s="51"/>
      <c r="C212" s="26"/>
      <c r="D212" s="7" t="s">
        <v>226</v>
      </c>
      <c r="E212" s="23"/>
      <c r="F212" s="107" t="s">
        <v>227</v>
      </c>
      <c r="G212" s="10">
        <f>G213</f>
        <v>5043.2</v>
      </c>
    </row>
    <row r="213" spans="2:7" ht="216" customHeight="1">
      <c r="B213" s="51"/>
      <c r="C213" s="22"/>
      <c r="D213" s="7" t="s">
        <v>228</v>
      </c>
      <c r="E213" s="23"/>
      <c r="F213" s="108" t="s">
        <v>229</v>
      </c>
      <c r="G213" s="10">
        <f>G214</f>
        <v>5043.2</v>
      </c>
    </row>
    <row r="214" spans="2:7" ht="45.75" customHeight="1">
      <c r="B214" s="51"/>
      <c r="C214" s="26"/>
      <c r="D214" s="37"/>
      <c r="E214" s="13" t="s">
        <v>15</v>
      </c>
      <c r="F214" s="17" t="s">
        <v>16</v>
      </c>
      <c r="G214" s="10">
        <v>5043.2</v>
      </c>
    </row>
    <row r="215" spans="2:7" ht="45.75" customHeight="1">
      <c r="B215" s="51"/>
      <c r="C215" s="26"/>
      <c r="D215" s="7" t="s">
        <v>230</v>
      </c>
      <c r="E215" s="23"/>
      <c r="F215" s="107" t="s">
        <v>231</v>
      </c>
      <c r="G215" s="10">
        <f>G216</f>
        <v>4432.2</v>
      </c>
    </row>
    <row r="216" spans="2:7" ht="45">
      <c r="B216" s="51"/>
      <c r="C216" s="26"/>
      <c r="D216" s="7" t="s">
        <v>232</v>
      </c>
      <c r="E216" s="23"/>
      <c r="F216" s="107" t="s">
        <v>468</v>
      </c>
      <c r="G216" s="10">
        <f>G217</f>
        <v>4432.2</v>
      </c>
    </row>
    <row r="217" spans="2:7" ht="45" customHeight="1">
      <c r="B217" s="51"/>
      <c r="C217" s="26"/>
      <c r="D217" s="37"/>
      <c r="E217" s="13" t="s">
        <v>15</v>
      </c>
      <c r="F217" s="17" t="s">
        <v>16</v>
      </c>
      <c r="G217" s="10">
        <v>4432.2</v>
      </c>
    </row>
    <row r="218" spans="2:7" ht="45" customHeight="1">
      <c r="B218" s="51"/>
      <c r="C218" s="26"/>
      <c r="D218" s="7" t="s">
        <v>602</v>
      </c>
      <c r="E218" s="23"/>
      <c r="F218" s="107" t="s">
        <v>603</v>
      </c>
      <c r="G218" s="10">
        <f>G219</f>
        <v>40.6</v>
      </c>
    </row>
    <row r="219" spans="2:7" ht="45" customHeight="1">
      <c r="B219" s="51"/>
      <c r="C219" s="26"/>
      <c r="D219" s="7" t="s">
        <v>600</v>
      </c>
      <c r="E219" s="13"/>
      <c r="F219" s="17" t="s">
        <v>601</v>
      </c>
      <c r="G219" s="10">
        <f>G220</f>
        <v>40.6</v>
      </c>
    </row>
    <row r="220" spans="2:7" ht="45" customHeight="1">
      <c r="B220" s="51"/>
      <c r="C220" s="26"/>
      <c r="D220" s="23"/>
      <c r="E220" s="13" t="s">
        <v>15</v>
      </c>
      <c r="F220" s="17" t="s">
        <v>16</v>
      </c>
      <c r="G220" s="10">
        <v>40.6</v>
      </c>
    </row>
    <row r="221" spans="2:7" ht="48.75" customHeight="1">
      <c r="B221" s="51"/>
      <c r="C221" s="36"/>
      <c r="D221" s="7" t="s">
        <v>365</v>
      </c>
      <c r="E221" s="18"/>
      <c r="F221" s="18" t="s">
        <v>366</v>
      </c>
      <c r="G221" s="10">
        <f>G222</f>
        <v>37.75</v>
      </c>
    </row>
    <row r="222" spans="2:7" ht="27.75" customHeight="1">
      <c r="B222" s="51"/>
      <c r="C222" s="36"/>
      <c r="D222" s="7" t="s">
        <v>367</v>
      </c>
      <c r="E222" s="113"/>
      <c r="F222" s="20" t="s">
        <v>368</v>
      </c>
      <c r="G222" s="10">
        <f>G223</f>
        <v>37.75</v>
      </c>
    </row>
    <row r="223" spans="2:7" ht="44.25" customHeight="1">
      <c r="B223" s="51"/>
      <c r="C223" s="36"/>
      <c r="D223" s="7" t="s">
        <v>369</v>
      </c>
      <c r="E223" s="114"/>
      <c r="F223" s="12" t="s">
        <v>472</v>
      </c>
      <c r="G223" s="10">
        <f>G224</f>
        <v>37.75</v>
      </c>
    </row>
    <row r="224" spans="2:7" ht="46.5" customHeight="1">
      <c r="B224" s="51"/>
      <c r="C224" s="36"/>
      <c r="D224" s="7" t="s">
        <v>371</v>
      </c>
      <c r="E224" s="75"/>
      <c r="F224" s="75" t="s">
        <v>372</v>
      </c>
      <c r="G224" s="10">
        <f>G225</f>
        <v>37.75</v>
      </c>
    </row>
    <row r="225" spans="2:7" ht="48" customHeight="1">
      <c r="B225" s="51"/>
      <c r="C225" s="36"/>
      <c r="D225" s="7"/>
      <c r="E225" s="13" t="s">
        <v>15</v>
      </c>
      <c r="F225" s="17" t="s">
        <v>16</v>
      </c>
      <c r="G225" s="10">
        <v>37.75</v>
      </c>
    </row>
    <row r="226" spans="2:7" ht="23.25" customHeight="1">
      <c r="B226" s="51"/>
      <c r="C226" s="26" t="s">
        <v>473</v>
      </c>
      <c r="D226" s="37"/>
      <c r="E226" s="37"/>
      <c r="F226" s="18" t="s">
        <v>474</v>
      </c>
      <c r="G226" s="10">
        <f>G227+G232</f>
        <v>18792.55</v>
      </c>
    </row>
    <row r="227" spans="2:7" ht="25.5" customHeight="1">
      <c r="B227" s="51"/>
      <c r="C227" s="36"/>
      <c r="D227" s="7" t="s">
        <v>180</v>
      </c>
      <c r="E227" s="15"/>
      <c r="F227" s="15" t="s">
        <v>181</v>
      </c>
      <c r="G227" s="10">
        <f>G228</f>
        <v>18762.3</v>
      </c>
    </row>
    <row r="228" spans="2:7" ht="50.25" customHeight="1">
      <c r="B228" s="51"/>
      <c r="C228" s="36"/>
      <c r="D228" s="7" t="s">
        <v>239</v>
      </c>
      <c r="E228" s="15"/>
      <c r="F228" s="15" t="s">
        <v>240</v>
      </c>
      <c r="G228" s="10">
        <f>G229</f>
        <v>18762.3</v>
      </c>
    </row>
    <row r="229" spans="2:7" ht="52.5" customHeight="1">
      <c r="B229" s="51"/>
      <c r="C229" s="36"/>
      <c r="D229" s="7" t="s">
        <v>241</v>
      </c>
      <c r="E229" s="90"/>
      <c r="F229" s="90" t="s">
        <v>242</v>
      </c>
      <c r="G229" s="10">
        <f>G230</f>
        <v>18762.3</v>
      </c>
    </row>
    <row r="230" spans="2:7" ht="47.25" customHeight="1">
      <c r="B230" s="51"/>
      <c r="C230" s="36"/>
      <c r="D230" s="7" t="s">
        <v>243</v>
      </c>
      <c r="E230" s="20"/>
      <c r="F230" s="20" t="s">
        <v>54</v>
      </c>
      <c r="G230" s="10">
        <f>G231</f>
        <v>18762.3</v>
      </c>
    </row>
    <row r="231" spans="2:7" ht="44.25" customHeight="1">
      <c r="B231" s="51"/>
      <c r="C231" s="36"/>
      <c r="D231" s="7"/>
      <c r="E231" s="13" t="s">
        <v>15</v>
      </c>
      <c r="F231" s="17" t="s">
        <v>16</v>
      </c>
      <c r="G231" s="10">
        <v>18762.3</v>
      </c>
    </row>
    <row r="232" spans="2:7" ht="44.25" customHeight="1">
      <c r="B232" s="51"/>
      <c r="C232" s="36"/>
      <c r="D232" s="7" t="s">
        <v>365</v>
      </c>
      <c r="E232" s="18"/>
      <c r="F232" s="18" t="s">
        <v>366</v>
      </c>
      <c r="G232" s="10">
        <f>G233</f>
        <v>30.25</v>
      </c>
    </row>
    <row r="233" spans="2:7" ht="24.75" customHeight="1">
      <c r="B233" s="51"/>
      <c r="C233" s="36"/>
      <c r="D233" s="7" t="s">
        <v>367</v>
      </c>
      <c r="E233" s="113"/>
      <c r="F233" s="20" t="s">
        <v>368</v>
      </c>
      <c r="G233" s="10">
        <f>G234</f>
        <v>30.25</v>
      </c>
    </row>
    <row r="234" spans="2:7" ht="44.25" customHeight="1">
      <c r="B234" s="51"/>
      <c r="C234" s="36"/>
      <c r="D234" s="7" t="s">
        <v>369</v>
      </c>
      <c r="E234" s="114"/>
      <c r="F234" s="12" t="s">
        <v>472</v>
      </c>
      <c r="G234" s="10">
        <f>G235</f>
        <v>30.25</v>
      </c>
    </row>
    <row r="235" spans="2:7" ht="44.25" customHeight="1">
      <c r="B235" s="51"/>
      <c r="C235" s="36"/>
      <c r="D235" s="7" t="s">
        <v>371</v>
      </c>
      <c r="E235" s="75"/>
      <c r="F235" s="75" t="s">
        <v>372</v>
      </c>
      <c r="G235" s="10">
        <f>G236</f>
        <v>30.25</v>
      </c>
    </row>
    <row r="236" spans="2:7" ht="44.25" customHeight="1">
      <c r="B236" s="51"/>
      <c r="C236" s="36"/>
      <c r="D236" s="7"/>
      <c r="E236" s="13" t="s">
        <v>15</v>
      </c>
      <c r="F236" s="17" t="s">
        <v>16</v>
      </c>
      <c r="G236" s="10">
        <v>30.25</v>
      </c>
    </row>
    <row r="237" spans="2:7" ht="19.899999999999999" customHeight="1">
      <c r="B237" s="51"/>
      <c r="C237" s="26" t="s">
        <v>475</v>
      </c>
      <c r="D237" s="37"/>
      <c r="E237" s="37"/>
      <c r="F237" s="18" t="s">
        <v>476</v>
      </c>
      <c r="G237" s="11">
        <f>G238+G263</f>
        <v>8899.1040000000012</v>
      </c>
    </row>
    <row r="238" spans="2:7" ht="30">
      <c r="B238" s="51"/>
      <c r="C238" s="26"/>
      <c r="D238" s="7" t="s">
        <v>77</v>
      </c>
      <c r="E238" s="6"/>
      <c r="F238" s="21" t="s">
        <v>78</v>
      </c>
      <c r="G238" s="10">
        <f>G239</f>
        <v>3140.1</v>
      </c>
    </row>
    <row r="239" spans="2:7" ht="20.45" customHeight="1">
      <c r="B239" s="51"/>
      <c r="C239" s="26"/>
      <c r="D239" s="7" t="s">
        <v>79</v>
      </c>
      <c r="E239" s="22"/>
      <c r="F239" s="15" t="s">
        <v>80</v>
      </c>
      <c r="G239" s="10">
        <f>G240+G245+G250+G257+G260</f>
        <v>3140.1</v>
      </c>
    </row>
    <row r="240" spans="2:7" ht="46.15" customHeight="1">
      <c r="B240" s="51"/>
      <c r="C240" s="26"/>
      <c r="D240" s="7" t="s">
        <v>81</v>
      </c>
      <c r="E240" s="85"/>
      <c r="F240" s="85" t="s">
        <v>82</v>
      </c>
      <c r="G240" s="10">
        <f>G241+G243</f>
        <v>18</v>
      </c>
    </row>
    <row r="241" spans="2:7" ht="37.15" customHeight="1">
      <c r="B241" s="51"/>
      <c r="C241" s="26"/>
      <c r="D241" s="7" t="s">
        <v>83</v>
      </c>
      <c r="E241" s="20"/>
      <c r="F241" s="20" t="s">
        <v>84</v>
      </c>
      <c r="G241" s="10">
        <f>G242</f>
        <v>10</v>
      </c>
    </row>
    <row r="242" spans="2:7" ht="49.5" customHeight="1">
      <c r="B242" s="51"/>
      <c r="C242" s="26"/>
      <c r="D242" s="7"/>
      <c r="E242" s="13" t="s">
        <v>15</v>
      </c>
      <c r="F242" s="17" t="s">
        <v>16</v>
      </c>
      <c r="G242" s="10">
        <v>10</v>
      </c>
    </row>
    <row r="243" spans="2:7" ht="49.5" customHeight="1">
      <c r="B243" s="51"/>
      <c r="C243" s="26"/>
      <c r="D243" s="7" t="s">
        <v>85</v>
      </c>
      <c r="E243" s="20"/>
      <c r="F243" s="20" t="s">
        <v>86</v>
      </c>
      <c r="G243" s="10">
        <f>G244</f>
        <v>8</v>
      </c>
    </row>
    <row r="244" spans="2:7" ht="49.5" customHeight="1">
      <c r="B244" s="51"/>
      <c r="C244" s="26"/>
      <c r="D244" s="7"/>
      <c r="E244" s="13" t="s">
        <v>15</v>
      </c>
      <c r="F244" s="17" t="s">
        <v>16</v>
      </c>
      <c r="G244" s="10">
        <v>8</v>
      </c>
    </row>
    <row r="245" spans="2:7" ht="38.450000000000003" customHeight="1">
      <c r="B245" s="51"/>
      <c r="C245" s="26"/>
      <c r="D245" s="7" t="s">
        <v>87</v>
      </c>
      <c r="E245" s="15"/>
      <c r="F245" s="15" t="s">
        <v>88</v>
      </c>
      <c r="G245" s="10">
        <f>G246+G248</f>
        <v>70</v>
      </c>
    </row>
    <row r="246" spans="2:7" ht="46.15" customHeight="1">
      <c r="B246" s="51"/>
      <c r="C246" s="26"/>
      <c r="D246" s="7" t="s">
        <v>89</v>
      </c>
      <c r="E246" s="20"/>
      <c r="F246" s="20" t="s">
        <v>90</v>
      </c>
      <c r="G246" s="10">
        <f>G247</f>
        <v>30</v>
      </c>
    </row>
    <row r="247" spans="2:7" ht="46.5" customHeight="1">
      <c r="B247" s="51"/>
      <c r="C247" s="26"/>
      <c r="D247" s="7"/>
      <c r="E247" s="13" t="s">
        <v>15</v>
      </c>
      <c r="F247" s="17" t="s">
        <v>16</v>
      </c>
      <c r="G247" s="10">
        <v>30</v>
      </c>
    </row>
    <row r="248" spans="2:7" ht="39" customHeight="1">
      <c r="B248" s="51"/>
      <c r="C248" s="26"/>
      <c r="D248" s="7" t="s">
        <v>91</v>
      </c>
      <c r="E248" s="20"/>
      <c r="F248" s="20" t="s">
        <v>92</v>
      </c>
      <c r="G248" s="10">
        <f>G249</f>
        <v>40</v>
      </c>
    </row>
    <row r="249" spans="2:7" ht="46.5" customHeight="1">
      <c r="B249" s="51"/>
      <c r="C249" s="26"/>
      <c r="D249" s="7"/>
      <c r="E249" s="13" t="s">
        <v>15</v>
      </c>
      <c r="F249" s="17" t="s">
        <v>16</v>
      </c>
      <c r="G249" s="10">
        <v>40</v>
      </c>
    </row>
    <row r="250" spans="2:7" ht="38.25" customHeight="1">
      <c r="B250" s="51"/>
      <c r="C250" s="26"/>
      <c r="D250" s="7" t="s">
        <v>93</v>
      </c>
      <c r="E250" s="86"/>
      <c r="F250" s="86" t="s">
        <v>94</v>
      </c>
      <c r="G250" s="10">
        <f>G251+G253+G255</f>
        <v>426.1</v>
      </c>
    </row>
    <row r="251" spans="2:7" ht="62.45" customHeight="1">
      <c r="B251" s="51"/>
      <c r="C251" s="26"/>
      <c r="D251" s="7" t="s">
        <v>95</v>
      </c>
      <c r="E251" s="20"/>
      <c r="F251" s="20" t="s">
        <v>96</v>
      </c>
      <c r="G251" s="10">
        <f>G252</f>
        <v>133.1</v>
      </c>
    </row>
    <row r="252" spans="2:7" ht="46.5" customHeight="1">
      <c r="B252" s="51"/>
      <c r="C252" s="26"/>
      <c r="D252" s="87"/>
      <c r="E252" s="13" t="s">
        <v>15</v>
      </c>
      <c r="F252" s="17" t="s">
        <v>16</v>
      </c>
      <c r="G252" s="10">
        <v>133.1</v>
      </c>
    </row>
    <row r="253" spans="2:7" ht="46.5" customHeight="1">
      <c r="B253" s="51"/>
      <c r="C253" s="26"/>
      <c r="D253" s="7" t="s">
        <v>97</v>
      </c>
      <c r="E253" s="20"/>
      <c r="F253" s="20" t="s">
        <v>98</v>
      </c>
      <c r="G253" s="10">
        <f>G254</f>
        <v>20</v>
      </c>
    </row>
    <row r="254" spans="2:7" ht="46.5" customHeight="1">
      <c r="B254" s="51"/>
      <c r="C254" s="26"/>
      <c r="D254" s="87"/>
      <c r="E254" s="13" t="s">
        <v>15</v>
      </c>
      <c r="F254" s="17" t="s">
        <v>16</v>
      </c>
      <c r="G254" s="10">
        <v>20</v>
      </c>
    </row>
    <row r="255" spans="2:7" ht="46.5" customHeight="1">
      <c r="B255" s="51"/>
      <c r="C255" s="26"/>
      <c r="D255" s="7" t="s">
        <v>99</v>
      </c>
      <c r="E255" s="20"/>
      <c r="F255" s="20" t="s">
        <v>100</v>
      </c>
      <c r="G255" s="10">
        <f>G256</f>
        <v>273</v>
      </c>
    </row>
    <row r="256" spans="2:7" ht="46.5" customHeight="1">
      <c r="B256" s="51"/>
      <c r="C256" s="26"/>
      <c r="D256" s="87"/>
      <c r="E256" s="13" t="s">
        <v>15</v>
      </c>
      <c r="F256" s="17" t="s">
        <v>16</v>
      </c>
      <c r="G256" s="10">
        <v>273</v>
      </c>
    </row>
    <row r="257" spans="2:30" ht="46.5" customHeight="1">
      <c r="B257" s="51"/>
      <c r="C257" s="26"/>
      <c r="D257" s="23" t="s">
        <v>101</v>
      </c>
      <c r="E257" s="86"/>
      <c r="F257" s="86" t="s">
        <v>102</v>
      </c>
      <c r="G257" s="10">
        <f>G258</f>
        <v>2596</v>
      </c>
    </row>
    <row r="258" spans="2:30" ht="46.5" customHeight="1">
      <c r="B258" s="51"/>
      <c r="C258" s="26"/>
      <c r="D258" s="7" t="s">
        <v>103</v>
      </c>
      <c r="E258" s="20"/>
      <c r="F258" s="20" t="s">
        <v>54</v>
      </c>
      <c r="G258" s="10">
        <f>G259</f>
        <v>2596</v>
      </c>
    </row>
    <row r="259" spans="2:30" ht="47.25" customHeight="1">
      <c r="B259" s="51"/>
      <c r="C259" s="26"/>
      <c r="D259" s="87"/>
      <c r="E259" s="13" t="s">
        <v>15</v>
      </c>
      <c r="F259" s="17" t="s">
        <v>16</v>
      </c>
      <c r="G259" s="10">
        <f>5128.8-2532.8</f>
        <v>2596</v>
      </c>
    </row>
    <row r="260" spans="2:30" ht="47.25" customHeight="1">
      <c r="B260" s="51"/>
      <c r="C260" s="26"/>
      <c r="D260" s="23" t="s">
        <v>577</v>
      </c>
      <c r="E260" s="15"/>
      <c r="F260" s="15" t="s">
        <v>580</v>
      </c>
      <c r="G260" s="10">
        <f>G261</f>
        <v>30</v>
      </c>
    </row>
    <row r="261" spans="2:30" ht="31.5" customHeight="1">
      <c r="B261" s="51"/>
      <c r="C261" s="26"/>
      <c r="D261" s="23" t="s">
        <v>578</v>
      </c>
      <c r="E261" s="17"/>
      <c r="F261" s="17" t="s">
        <v>579</v>
      </c>
      <c r="G261" s="10">
        <f>G262</f>
        <v>30</v>
      </c>
    </row>
    <row r="262" spans="2:30" ht="47.25" customHeight="1">
      <c r="B262" s="51"/>
      <c r="C262" s="26"/>
      <c r="D262" s="87"/>
      <c r="E262" s="13" t="s">
        <v>15</v>
      </c>
      <c r="F262" s="17" t="s">
        <v>16</v>
      </c>
      <c r="G262" s="10">
        <v>30</v>
      </c>
    </row>
    <row r="263" spans="2:30" ht="19.899999999999999" customHeight="1">
      <c r="B263" s="51"/>
      <c r="C263" s="26"/>
      <c r="D263" s="24" t="s">
        <v>373</v>
      </c>
      <c r="E263" s="24"/>
      <c r="F263" s="108" t="s">
        <v>374</v>
      </c>
      <c r="G263" s="10">
        <f>G264</f>
        <v>5759.0040000000008</v>
      </c>
    </row>
    <row r="264" spans="2:30" ht="32.25" customHeight="1">
      <c r="B264" s="51"/>
      <c r="C264" s="26"/>
      <c r="D264" s="7" t="s">
        <v>406</v>
      </c>
      <c r="E264" s="16"/>
      <c r="F264" s="15" t="s">
        <v>407</v>
      </c>
      <c r="G264" s="10">
        <f>G265+G269</f>
        <v>5759.0040000000008</v>
      </c>
    </row>
    <row r="265" spans="2:30" ht="31.15" customHeight="1">
      <c r="B265" s="51"/>
      <c r="C265" s="26"/>
      <c r="D265" s="7" t="s">
        <v>408</v>
      </c>
      <c r="E265" s="22"/>
      <c r="F265" s="107" t="s">
        <v>409</v>
      </c>
      <c r="G265" s="10">
        <f>G267+G268+G266</f>
        <v>3635.3</v>
      </c>
    </row>
    <row r="266" spans="2:30" ht="31.15" customHeight="1">
      <c r="B266" s="51"/>
      <c r="C266" s="26"/>
      <c r="D266" s="7"/>
      <c r="E266" s="24" t="s">
        <v>104</v>
      </c>
      <c r="F266" s="25" t="s">
        <v>105</v>
      </c>
      <c r="G266" s="10">
        <v>46.466999999999999</v>
      </c>
    </row>
    <row r="267" spans="2:30" ht="36.75" customHeight="1">
      <c r="B267" s="51"/>
      <c r="C267" s="26"/>
      <c r="D267" s="6"/>
      <c r="E267" s="13" t="s">
        <v>110</v>
      </c>
      <c r="F267" s="17" t="s">
        <v>111</v>
      </c>
      <c r="G267" s="10">
        <v>91.200999999999993</v>
      </c>
    </row>
    <row r="268" spans="2:30" ht="45" customHeight="1">
      <c r="B268" s="51"/>
      <c r="C268" s="26"/>
      <c r="D268" s="6"/>
      <c r="E268" s="13" t="s">
        <v>15</v>
      </c>
      <c r="F268" s="17" t="s">
        <v>16</v>
      </c>
      <c r="G268" s="10">
        <v>3497.6320000000001</v>
      </c>
    </row>
    <row r="269" spans="2:30" ht="23.45" customHeight="1">
      <c r="B269" s="51"/>
      <c r="C269" s="26"/>
      <c r="D269" s="7" t="s">
        <v>412</v>
      </c>
      <c r="E269" s="15"/>
      <c r="F269" s="15" t="s">
        <v>413</v>
      </c>
      <c r="G269" s="10">
        <f>G270+G271</f>
        <v>2123.7040000000002</v>
      </c>
    </row>
    <row r="270" spans="2:30" ht="34.5" customHeight="1">
      <c r="B270" s="51"/>
      <c r="C270" s="26"/>
      <c r="D270" s="23"/>
      <c r="E270" s="24" t="s">
        <v>104</v>
      </c>
      <c r="F270" s="25" t="s">
        <v>105</v>
      </c>
      <c r="G270" s="10">
        <v>86.194000000000003</v>
      </c>
    </row>
    <row r="271" spans="2:30" ht="51.75" customHeight="1">
      <c r="B271" s="51"/>
      <c r="C271" s="26"/>
      <c r="D271" s="88"/>
      <c r="E271" s="13" t="s">
        <v>15</v>
      </c>
      <c r="F271" s="17" t="s">
        <v>16</v>
      </c>
      <c r="G271" s="10">
        <v>2037.51</v>
      </c>
    </row>
    <row r="272" spans="2:30" ht="18.75" customHeight="1">
      <c r="B272" s="51"/>
      <c r="C272" s="26" t="s">
        <v>477</v>
      </c>
      <c r="D272" s="37"/>
      <c r="E272" s="37"/>
      <c r="F272" s="18" t="s">
        <v>478</v>
      </c>
      <c r="G272" s="11">
        <f>G273+G299</f>
        <v>5448.4629999999997</v>
      </c>
      <c r="AD272" s="56"/>
    </row>
    <row r="273" spans="2:30" ht="21.6" customHeight="1">
      <c r="B273" s="51"/>
      <c r="C273" s="26"/>
      <c r="D273" s="7" t="s">
        <v>180</v>
      </c>
      <c r="E273" s="15"/>
      <c r="F273" s="15" t="s">
        <v>181</v>
      </c>
      <c r="G273" s="10">
        <f>G274+G281</f>
        <v>5397.3</v>
      </c>
      <c r="AD273" s="56"/>
    </row>
    <row r="274" spans="2:30" ht="34.15" customHeight="1">
      <c r="B274" s="51"/>
      <c r="C274" s="26"/>
      <c r="D274" s="7" t="s">
        <v>244</v>
      </c>
      <c r="E274" s="15"/>
      <c r="F274" s="15" t="s">
        <v>245</v>
      </c>
      <c r="G274" s="10">
        <f>G275+G278</f>
        <v>204</v>
      </c>
      <c r="AD274" s="56"/>
    </row>
    <row r="275" spans="2:30" ht="33" customHeight="1">
      <c r="B275" s="51"/>
      <c r="C275" s="26"/>
      <c r="D275" s="7" t="s">
        <v>246</v>
      </c>
      <c r="E275" s="15"/>
      <c r="F275" s="15" t="s">
        <v>247</v>
      </c>
      <c r="G275" s="10">
        <f>G276</f>
        <v>39</v>
      </c>
      <c r="AD275" s="56"/>
    </row>
    <row r="276" spans="2:30" ht="33.6" customHeight="1">
      <c r="B276" s="51"/>
      <c r="C276" s="26"/>
      <c r="D276" s="7" t="s">
        <v>248</v>
      </c>
      <c r="E276" s="15"/>
      <c r="F276" s="15" t="s">
        <v>249</v>
      </c>
      <c r="G276" s="10">
        <f>G277</f>
        <v>39</v>
      </c>
      <c r="AD276" s="56"/>
    </row>
    <row r="277" spans="2:30" ht="33" customHeight="1">
      <c r="B277" s="51"/>
      <c r="C277" s="26"/>
      <c r="D277" s="7"/>
      <c r="E277" s="24" t="s">
        <v>104</v>
      </c>
      <c r="F277" s="25" t="s">
        <v>105</v>
      </c>
      <c r="G277" s="10">
        <v>39</v>
      </c>
      <c r="AD277" s="56"/>
    </row>
    <row r="278" spans="2:30" ht="51" customHeight="1">
      <c r="B278" s="51"/>
      <c r="C278" s="26"/>
      <c r="D278" s="7" t="s">
        <v>250</v>
      </c>
      <c r="E278" s="15"/>
      <c r="F278" s="15" t="s">
        <v>251</v>
      </c>
      <c r="G278" s="10">
        <f>G279</f>
        <v>165</v>
      </c>
      <c r="AD278" s="56"/>
    </row>
    <row r="279" spans="2:30" ht="33" customHeight="1">
      <c r="B279" s="51"/>
      <c r="C279" s="26"/>
      <c r="D279" s="7" t="s">
        <v>252</v>
      </c>
      <c r="E279" s="15"/>
      <c r="F279" s="15" t="s">
        <v>253</v>
      </c>
      <c r="G279" s="10">
        <f>G280</f>
        <v>165</v>
      </c>
      <c r="AD279" s="56"/>
    </row>
    <row r="280" spans="2:30" ht="52.5" customHeight="1">
      <c r="B280" s="51"/>
      <c r="C280" s="26"/>
      <c r="D280" s="7"/>
      <c r="E280" s="13" t="s">
        <v>15</v>
      </c>
      <c r="F280" s="17" t="s">
        <v>16</v>
      </c>
      <c r="G280" s="10">
        <v>165</v>
      </c>
      <c r="AD280" s="56"/>
    </row>
    <row r="281" spans="2:30" ht="45">
      <c r="B281" s="51"/>
      <c r="C281" s="26"/>
      <c r="D281" s="7" t="s">
        <v>254</v>
      </c>
      <c r="E281" s="15"/>
      <c r="F281" s="15" t="s">
        <v>255</v>
      </c>
      <c r="G281" s="11">
        <f>G282+G291+G295</f>
        <v>5193.3</v>
      </c>
      <c r="AD281" s="56"/>
    </row>
    <row r="282" spans="2:30" ht="34.5" customHeight="1">
      <c r="B282" s="51"/>
      <c r="C282" s="26"/>
      <c r="D282" s="7" t="s">
        <v>256</v>
      </c>
      <c r="E282" s="15"/>
      <c r="F282" s="15" t="s">
        <v>257</v>
      </c>
      <c r="G282" s="10">
        <f>G283+G287</f>
        <v>5021.5</v>
      </c>
      <c r="AD282" s="56"/>
    </row>
    <row r="283" spans="2:30" ht="33" customHeight="1">
      <c r="B283" s="51"/>
      <c r="C283" s="26"/>
      <c r="D283" s="7" t="s">
        <v>258</v>
      </c>
      <c r="E283" s="75"/>
      <c r="F283" s="75" t="s">
        <v>259</v>
      </c>
      <c r="G283" s="10">
        <f>G284+G285+G286</f>
        <v>2634.1000000000004</v>
      </c>
      <c r="AD283" s="56"/>
    </row>
    <row r="284" spans="2:30" ht="79.5" customHeight="1">
      <c r="B284" s="51"/>
      <c r="C284" s="26"/>
      <c r="D284" s="7"/>
      <c r="E284" s="24" t="s">
        <v>178</v>
      </c>
      <c r="F284" s="25" t="s">
        <v>179</v>
      </c>
      <c r="G284" s="104">
        <v>2566.3000000000002</v>
      </c>
      <c r="J284">
        <v>-51</v>
      </c>
      <c r="K284">
        <v>-16</v>
      </c>
    </row>
    <row r="285" spans="2:30" ht="30">
      <c r="B285" s="51"/>
      <c r="C285" s="26"/>
      <c r="D285" s="7"/>
      <c r="E285" s="24" t="s">
        <v>104</v>
      </c>
      <c r="F285" s="25" t="s">
        <v>105</v>
      </c>
      <c r="G285" s="105">
        <v>66.5</v>
      </c>
    </row>
    <row r="286" spans="2:30" ht="15">
      <c r="B286" s="51"/>
      <c r="C286" s="26"/>
      <c r="D286" s="7"/>
      <c r="E286" s="22">
        <v>800</v>
      </c>
      <c r="F286" s="21" t="s">
        <v>116</v>
      </c>
      <c r="G286" s="105">
        <v>1.3</v>
      </c>
    </row>
    <row r="287" spans="2:30" ht="48.75" customHeight="1">
      <c r="B287" s="51"/>
      <c r="C287" s="26"/>
      <c r="D287" s="7" t="s">
        <v>260</v>
      </c>
      <c r="E287" s="20"/>
      <c r="F287" s="20" t="s">
        <v>54</v>
      </c>
      <c r="G287" s="10">
        <f>G288+G289+G290</f>
        <v>2387.4</v>
      </c>
    </row>
    <row r="288" spans="2:30" ht="78" customHeight="1">
      <c r="B288" s="51"/>
      <c r="C288" s="26"/>
      <c r="D288" s="6"/>
      <c r="E288" s="24" t="s">
        <v>178</v>
      </c>
      <c r="F288" s="25" t="s">
        <v>179</v>
      </c>
      <c r="G288" s="10">
        <v>1884.52</v>
      </c>
    </row>
    <row r="289" spans="2:7" ht="33" customHeight="1">
      <c r="B289" s="51"/>
      <c r="C289" s="26"/>
      <c r="D289" s="6"/>
      <c r="E289" s="24" t="s">
        <v>104</v>
      </c>
      <c r="F289" s="25" t="s">
        <v>105</v>
      </c>
      <c r="G289" s="10">
        <v>500.98</v>
      </c>
    </row>
    <row r="290" spans="2:7" ht="16.5" customHeight="1">
      <c r="B290" s="51"/>
      <c r="C290" s="26"/>
      <c r="D290" s="6"/>
      <c r="E290" s="22">
        <v>800</v>
      </c>
      <c r="F290" s="21" t="s">
        <v>116</v>
      </c>
      <c r="G290" s="10">
        <v>1.9</v>
      </c>
    </row>
    <row r="291" spans="2:7" ht="54.6" customHeight="1">
      <c r="B291" s="51"/>
      <c r="C291" s="26"/>
      <c r="D291" s="7" t="s">
        <v>261</v>
      </c>
      <c r="E291" s="23"/>
      <c r="F291" s="107" t="s">
        <v>231</v>
      </c>
      <c r="G291" s="10">
        <f>G292</f>
        <v>77.5</v>
      </c>
    </row>
    <row r="292" spans="2:7" ht="49.15" customHeight="1">
      <c r="B292" s="51"/>
      <c r="C292" s="22"/>
      <c r="D292" s="7" t="s">
        <v>262</v>
      </c>
      <c r="E292" s="23"/>
      <c r="F292" s="107" t="s">
        <v>468</v>
      </c>
      <c r="G292" s="10">
        <f>G293+G294</f>
        <v>77.5</v>
      </c>
    </row>
    <row r="293" spans="2:7" ht="79.5" customHeight="1">
      <c r="B293" s="51"/>
      <c r="C293" s="22"/>
      <c r="D293" s="224"/>
      <c r="E293" s="24" t="s">
        <v>178</v>
      </c>
      <c r="F293" s="25" t="s">
        <v>179</v>
      </c>
      <c r="G293" s="10">
        <v>59.9</v>
      </c>
    </row>
    <row r="294" spans="2:7" ht="33.75" customHeight="1">
      <c r="B294" s="51"/>
      <c r="C294" s="22"/>
      <c r="D294" s="224"/>
      <c r="E294" s="24" t="s">
        <v>104</v>
      </c>
      <c r="F294" s="25" t="s">
        <v>105</v>
      </c>
      <c r="G294" s="10">
        <v>17.600000000000001</v>
      </c>
    </row>
    <row r="295" spans="2:7" ht="74.45" customHeight="1">
      <c r="B295" s="51"/>
      <c r="C295" s="22"/>
      <c r="D295" s="7" t="s">
        <v>267</v>
      </c>
      <c r="E295" s="23"/>
      <c r="F295" s="107" t="s">
        <v>268</v>
      </c>
      <c r="G295" s="10">
        <f>G296</f>
        <v>94.300000000000011</v>
      </c>
    </row>
    <row r="296" spans="2:7" ht="79.5" customHeight="1">
      <c r="B296" s="51"/>
      <c r="C296" s="22"/>
      <c r="D296" s="7" t="s">
        <v>269</v>
      </c>
      <c r="E296" s="23"/>
      <c r="F296" s="107" t="s">
        <v>202</v>
      </c>
      <c r="G296" s="10">
        <f>G297+G298</f>
        <v>94.300000000000011</v>
      </c>
    </row>
    <row r="297" spans="2:7" ht="75.599999999999994" customHeight="1">
      <c r="B297" s="51"/>
      <c r="C297" s="22"/>
      <c r="D297" s="23"/>
      <c r="E297" s="24" t="s">
        <v>178</v>
      </c>
      <c r="F297" s="25" t="s">
        <v>179</v>
      </c>
      <c r="G297" s="10">
        <v>65.400000000000006</v>
      </c>
    </row>
    <row r="298" spans="2:7" ht="35.25" customHeight="1">
      <c r="B298" s="51"/>
      <c r="C298" s="22"/>
      <c r="D298" s="23"/>
      <c r="E298" s="24" t="s">
        <v>104</v>
      </c>
      <c r="F298" s="25" t="s">
        <v>105</v>
      </c>
      <c r="G298" s="10">
        <v>28.9</v>
      </c>
    </row>
    <row r="299" spans="2:7" ht="18" customHeight="1">
      <c r="B299" s="51"/>
      <c r="C299" s="26"/>
      <c r="D299" s="24" t="s">
        <v>373</v>
      </c>
      <c r="E299" s="24"/>
      <c r="F299" s="108" t="s">
        <v>374</v>
      </c>
      <c r="G299" s="10">
        <f>G300</f>
        <v>51.162999999999997</v>
      </c>
    </row>
    <row r="300" spans="2:7" ht="36.75" customHeight="1">
      <c r="B300" s="51"/>
      <c r="C300" s="26"/>
      <c r="D300" s="7" t="s">
        <v>375</v>
      </c>
      <c r="E300" s="38"/>
      <c r="F300" s="15" t="s">
        <v>376</v>
      </c>
      <c r="G300" s="10">
        <f>G301</f>
        <v>51.162999999999997</v>
      </c>
    </row>
    <row r="301" spans="2:7" ht="92.25" customHeight="1">
      <c r="B301" s="51"/>
      <c r="C301" s="26"/>
      <c r="D301" s="7" t="s">
        <v>521</v>
      </c>
      <c r="E301" s="22"/>
      <c r="F301" s="21" t="s">
        <v>522</v>
      </c>
      <c r="G301" s="10">
        <f>G302</f>
        <v>51.162999999999997</v>
      </c>
    </row>
    <row r="302" spans="2:7" ht="87" customHeight="1">
      <c r="B302" s="51"/>
      <c r="C302" s="26"/>
      <c r="D302" s="7"/>
      <c r="E302" s="24" t="s">
        <v>178</v>
      </c>
      <c r="F302" s="25" t="s">
        <v>179</v>
      </c>
      <c r="G302" s="10">
        <v>51.162999999999997</v>
      </c>
    </row>
    <row r="303" spans="2:7" ht="19.5" customHeight="1">
      <c r="B303" s="51"/>
      <c r="C303" s="26" t="s">
        <v>479</v>
      </c>
      <c r="D303" s="16"/>
      <c r="E303" s="26"/>
      <c r="F303" s="18" t="s">
        <v>480</v>
      </c>
      <c r="G303" s="11">
        <f>G304</f>
        <v>5288.3</v>
      </c>
    </row>
    <row r="304" spans="2:7" ht="19.5" customHeight="1">
      <c r="B304" s="51"/>
      <c r="C304" s="26" t="s">
        <v>481</v>
      </c>
      <c r="D304" s="16"/>
      <c r="E304" s="26"/>
      <c r="F304" s="18" t="s">
        <v>482</v>
      </c>
      <c r="G304" s="11">
        <f>G305+G324</f>
        <v>5288.3</v>
      </c>
    </row>
    <row r="305" spans="2:36" ht="31.15" customHeight="1">
      <c r="B305" s="51"/>
      <c r="C305" s="26"/>
      <c r="D305" s="7" t="s">
        <v>7</v>
      </c>
      <c r="E305" s="8"/>
      <c r="F305" s="9" t="s">
        <v>8</v>
      </c>
      <c r="G305" s="11">
        <f>G306+G313</f>
        <v>2755.5</v>
      </c>
      <c r="AJ305" s="62"/>
    </row>
    <row r="306" spans="2:36" ht="17.45" customHeight="1">
      <c r="B306" s="51"/>
      <c r="C306" s="26"/>
      <c r="D306" s="7" t="s">
        <v>9</v>
      </c>
      <c r="E306" s="8"/>
      <c r="F306" s="9" t="s">
        <v>10</v>
      </c>
      <c r="G306" s="11">
        <f>G307+G310</f>
        <v>2248.1999999999998</v>
      </c>
    </row>
    <row r="307" spans="2:36" ht="67.900000000000006" customHeight="1">
      <c r="B307" s="51"/>
      <c r="C307" s="26"/>
      <c r="D307" s="7" t="s">
        <v>11</v>
      </c>
      <c r="E307" s="78"/>
      <c r="F307" s="78" t="s">
        <v>12</v>
      </c>
      <c r="G307" s="11">
        <f>G308</f>
        <v>15</v>
      </c>
    </row>
    <row r="308" spans="2:36" ht="51" customHeight="1">
      <c r="B308" s="51"/>
      <c r="C308" s="26"/>
      <c r="D308" s="7" t="s">
        <v>13</v>
      </c>
      <c r="E308" s="12"/>
      <c r="F308" s="12" t="s">
        <v>14</v>
      </c>
      <c r="G308" s="11">
        <f>G309</f>
        <v>15</v>
      </c>
    </row>
    <row r="309" spans="2:36" ht="47.45" customHeight="1">
      <c r="B309" s="51"/>
      <c r="C309" s="26"/>
      <c r="D309" s="7"/>
      <c r="E309" s="13" t="s">
        <v>15</v>
      </c>
      <c r="F309" s="79" t="s">
        <v>16</v>
      </c>
      <c r="G309" s="11">
        <v>15</v>
      </c>
    </row>
    <row r="310" spans="2:36" ht="42" customHeight="1">
      <c r="B310" s="51"/>
      <c r="C310" s="26"/>
      <c r="D310" s="7" t="s">
        <v>588</v>
      </c>
      <c r="E310" s="13"/>
      <c r="F310" s="78" t="s">
        <v>590</v>
      </c>
      <c r="G310" s="11">
        <f>G311</f>
        <v>2233.1999999999998</v>
      </c>
    </row>
    <row r="311" spans="2:36" ht="47.45" customHeight="1">
      <c r="B311" s="51"/>
      <c r="C311" s="26"/>
      <c r="D311" s="7" t="s">
        <v>589</v>
      </c>
      <c r="E311" s="13"/>
      <c r="F311" s="20" t="s">
        <v>54</v>
      </c>
      <c r="G311" s="11">
        <f>G312</f>
        <v>2233.1999999999998</v>
      </c>
    </row>
    <row r="312" spans="2:36" ht="47.45" customHeight="1">
      <c r="B312" s="51"/>
      <c r="C312" s="26"/>
      <c r="D312" s="7"/>
      <c r="E312" s="13" t="s">
        <v>15</v>
      </c>
      <c r="F312" s="79" t="s">
        <v>16</v>
      </c>
      <c r="G312" s="11">
        <f>2191.2+42</f>
        <v>2233.1999999999998</v>
      </c>
    </row>
    <row r="313" spans="2:36" ht="21" customHeight="1">
      <c r="B313" s="51"/>
      <c r="C313" s="26"/>
      <c r="D313" s="7" t="s">
        <v>17</v>
      </c>
      <c r="E313" s="82"/>
      <c r="F313" s="82" t="s">
        <v>18</v>
      </c>
      <c r="G313" s="11">
        <f>G314+G319</f>
        <v>507.3</v>
      </c>
    </row>
    <row r="314" spans="2:36" ht="49.9" customHeight="1">
      <c r="B314" s="51"/>
      <c r="C314" s="26"/>
      <c r="D314" s="7" t="s">
        <v>19</v>
      </c>
      <c r="E314" s="78"/>
      <c r="F314" s="78" t="s">
        <v>20</v>
      </c>
      <c r="G314" s="11">
        <f>G315+G317</f>
        <v>460</v>
      </c>
    </row>
    <row r="315" spans="2:36" ht="43.15" customHeight="1">
      <c r="B315" s="51"/>
      <c r="C315" s="26"/>
      <c r="D315" s="7" t="s">
        <v>21</v>
      </c>
      <c r="E315" s="12"/>
      <c r="F315" s="12" t="s">
        <v>22</v>
      </c>
      <c r="G315" s="11">
        <f>G316</f>
        <v>430</v>
      </c>
    </row>
    <row r="316" spans="2:36" ht="50.25" customHeight="1">
      <c r="B316" s="51"/>
      <c r="C316" s="26"/>
      <c r="D316" s="7"/>
      <c r="E316" s="13" t="s">
        <v>15</v>
      </c>
      <c r="F316" s="79" t="s">
        <v>16</v>
      </c>
      <c r="G316" s="11">
        <v>430</v>
      </c>
    </row>
    <row r="317" spans="2:36" ht="44.45" customHeight="1">
      <c r="B317" s="51"/>
      <c r="C317" s="26"/>
      <c r="D317" s="7" t="s">
        <v>23</v>
      </c>
      <c r="E317" s="12"/>
      <c r="F317" s="12" t="s">
        <v>24</v>
      </c>
      <c r="G317" s="11">
        <f>G318</f>
        <v>30</v>
      </c>
    </row>
    <row r="318" spans="2:36" ht="45" customHeight="1">
      <c r="B318" s="51"/>
      <c r="C318" s="26"/>
      <c r="D318" s="7"/>
      <c r="E318" s="13" t="s">
        <v>15</v>
      </c>
      <c r="F318" s="79" t="s">
        <v>16</v>
      </c>
      <c r="G318" s="11">
        <v>30</v>
      </c>
    </row>
    <row r="319" spans="2:36" ht="45" customHeight="1">
      <c r="B319" s="51"/>
      <c r="C319" s="26"/>
      <c r="D319" s="7" t="s">
        <v>25</v>
      </c>
      <c r="E319" s="78"/>
      <c r="F319" s="78" t="s">
        <v>26</v>
      </c>
      <c r="G319" s="11">
        <f>G320+G322</f>
        <v>47.3</v>
      </c>
    </row>
    <row r="320" spans="2:36" ht="45" customHeight="1">
      <c r="B320" s="51"/>
      <c r="C320" s="26"/>
      <c r="D320" s="7" t="s">
        <v>27</v>
      </c>
      <c r="E320" s="78"/>
      <c r="F320" s="12" t="s">
        <v>28</v>
      </c>
      <c r="G320" s="11">
        <f>G321</f>
        <v>2.2999999999999998</v>
      </c>
    </row>
    <row r="321" spans="2:7" ht="45" customHeight="1">
      <c r="B321" s="51"/>
      <c r="C321" s="26"/>
      <c r="D321" s="7"/>
      <c r="E321" s="14" t="s">
        <v>15</v>
      </c>
      <c r="F321" s="79" t="s">
        <v>16</v>
      </c>
      <c r="G321" s="11">
        <v>2.2999999999999998</v>
      </c>
    </row>
    <row r="322" spans="2:7" ht="30.75" customHeight="1">
      <c r="B322" s="51"/>
      <c r="C322" s="26"/>
      <c r="D322" s="7" t="s">
        <v>29</v>
      </c>
      <c r="E322" s="12"/>
      <c r="F322" s="12" t="s">
        <v>30</v>
      </c>
      <c r="G322" s="11">
        <f>G323</f>
        <v>45</v>
      </c>
    </row>
    <row r="323" spans="2:7" ht="45" customHeight="1">
      <c r="B323" s="51"/>
      <c r="C323" s="26"/>
      <c r="D323" s="7"/>
      <c r="E323" s="13" t="s">
        <v>15</v>
      </c>
      <c r="F323" s="79" t="s">
        <v>16</v>
      </c>
      <c r="G323" s="11">
        <v>45</v>
      </c>
    </row>
    <row r="324" spans="2:7" ht="30.75" customHeight="1">
      <c r="B324" s="51"/>
      <c r="C324" s="26"/>
      <c r="D324" s="7" t="s">
        <v>77</v>
      </c>
      <c r="E324" s="6"/>
      <c r="F324" s="21" t="s">
        <v>78</v>
      </c>
      <c r="G324" s="11">
        <f>G325</f>
        <v>2532.8000000000002</v>
      </c>
    </row>
    <row r="325" spans="2:7" ht="21.75" customHeight="1">
      <c r="B325" s="51"/>
      <c r="C325" s="26"/>
      <c r="D325" s="7" t="s">
        <v>79</v>
      </c>
      <c r="E325" s="22"/>
      <c r="F325" s="15" t="s">
        <v>80</v>
      </c>
      <c r="G325" s="11">
        <f>G326</f>
        <v>2532.8000000000002</v>
      </c>
    </row>
    <row r="326" spans="2:7" ht="45" customHeight="1">
      <c r="B326" s="51"/>
      <c r="C326" s="26"/>
      <c r="D326" s="23" t="s">
        <v>101</v>
      </c>
      <c r="E326" s="86"/>
      <c r="F326" s="86" t="s">
        <v>102</v>
      </c>
      <c r="G326" s="11">
        <f>G327</f>
        <v>2532.8000000000002</v>
      </c>
    </row>
    <row r="327" spans="2:7" ht="51" customHeight="1">
      <c r="B327" s="51"/>
      <c r="C327" s="26"/>
      <c r="D327" s="7" t="s">
        <v>103</v>
      </c>
      <c r="E327" s="20"/>
      <c r="F327" s="20" t="s">
        <v>54</v>
      </c>
      <c r="G327" s="11">
        <f>G328</f>
        <v>2532.8000000000002</v>
      </c>
    </row>
    <row r="328" spans="2:7" ht="45" customHeight="1">
      <c r="B328" s="51"/>
      <c r="C328" s="26"/>
      <c r="D328" s="87"/>
      <c r="E328" s="13" t="s">
        <v>15</v>
      </c>
      <c r="F328" s="17" t="s">
        <v>16</v>
      </c>
      <c r="G328" s="11">
        <v>2532.8000000000002</v>
      </c>
    </row>
    <row r="329" spans="2:7" ht="18.75" customHeight="1">
      <c r="B329" s="51"/>
      <c r="C329" s="26">
        <v>1000</v>
      </c>
      <c r="D329" s="37"/>
      <c r="E329" s="37"/>
      <c r="F329" s="18" t="s">
        <v>463</v>
      </c>
      <c r="G329" s="11">
        <f>G330+G364</f>
        <v>27511.423000000003</v>
      </c>
    </row>
    <row r="330" spans="2:7" ht="16.5" customHeight="1">
      <c r="B330" s="51"/>
      <c r="C330" s="26">
        <v>1003</v>
      </c>
      <c r="D330" s="26"/>
      <c r="E330" s="37"/>
      <c r="F330" s="18" t="s">
        <v>464</v>
      </c>
      <c r="G330" s="11">
        <f>G342+G361+G337+G331</f>
        <v>25160.823000000004</v>
      </c>
    </row>
    <row r="331" spans="2:7" ht="36" customHeight="1">
      <c r="B331" s="51"/>
      <c r="C331" s="26"/>
      <c r="D331" s="7" t="s">
        <v>7</v>
      </c>
      <c r="E331" s="8"/>
      <c r="F331" s="9" t="s">
        <v>8</v>
      </c>
      <c r="G331" s="11">
        <f>G332</f>
        <v>79.7</v>
      </c>
    </row>
    <row r="332" spans="2:7" ht="23.25" customHeight="1">
      <c r="B332" s="51"/>
      <c r="C332" s="26"/>
      <c r="D332" s="7" t="s">
        <v>9</v>
      </c>
      <c r="E332" s="8"/>
      <c r="F332" s="9" t="s">
        <v>10</v>
      </c>
      <c r="G332" s="11">
        <f>G333</f>
        <v>79.7</v>
      </c>
    </row>
    <row r="333" spans="2:7" ht="123.75" customHeight="1">
      <c r="B333" s="51"/>
      <c r="C333" s="26"/>
      <c r="D333" s="7" t="s">
        <v>604</v>
      </c>
      <c r="E333" s="13"/>
      <c r="F333" s="17" t="s">
        <v>606</v>
      </c>
      <c r="G333" s="11">
        <f>G334</f>
        <v>79.7</v>
      </c>
    </row>
    <row r="334" spans="2:7" ht="110.25" customHeight="1">
      <c r="B334" s="51"/>
      <c r="C334" s="26"/>
      <c r="D334" s="7" t="s">
        <v>605</v>
      </c>
      <c r="E334" s="13"/>
      <c r="F334" s="17" t="s">
        <v>607</v>
      </c>
      <c r="G334" s="11">
        <f>G335</f>
        <v>79.7</v>
      </c>
    </row>
    <row r="335" spans="2:7" ht="47.25" customHeight="1">
      <c r="B335" s="51"/>
      <c r="C335" s="26"/>
      <c r="D335" s="16"/>
      <c r="E335" s="13" t="s">
        <v>15</v>
      </c>
      <c r="F335" s="17" t="s">
        <v>16</v>
      </c>
      <c r="G335" s="11">
        <v>79.7</v>
      </c>
    </row>
    <row r="336" spans="2:7" ht="16.5" customHeight="1">
      <c r="B336" s="51"/>
      <c r="C336" s="26"/>
      <c r="D336" s="26"/>
      <c r="E336" s="37"/>
      <c r="F336" s="18"/>
      <c r="G336" s="11"/>
    </row>
    <row r="337" spans="2:7" ht="35.25" customHeight="1">
      <c r="B337" s="51"/>
      <c r="C337" s="26"/>
      <c r="D337" s="7" t="s">
        <v>77</v>
      </c>
      <c r="E337" s="6"/>
      <c r="F337" s="21" t="s">
        <v>78</v>
      </c>
      <c r="G337" s="11">
        <f>G338</f>
        <v>3939.5230000000001</v>
      </c>
    </row>
    <row r="338" spans="2:7" ht="30.75" customHeight="1">
      <c r="B338" s="51"/>
      <c r="C338" s="26"/>
      <c r="D338" s="7" t="s">
        <v>106</v>
      </c>
      <c r="E338" s="22"/>
      <c r="F338" s="21" t="s">
        <v>107</v>
      </c>
      <c r="G338" s="11">
        <f>G339</f>
        <v>3939.5230000000001</v>
      </c>
    </row>
    <row r="339" spans="2:7" ht="32.25" customHeight="1">
      <c r="B339" s="51"/>
      <c r="C339" s="26"/>
      <c r="D339" s="7" t="s">
        <v>108</v>
      </c>
      <c r="E339" s="218"/>
      <c r="F339" s="218" t="s">
        <v>109</v>
      </c>
      <c r="G339" s="11">
        <f>G340</f>
        <v>3939.5230000000001</v>
      </c>
    </row>
    <row r="340" spans="2:7" ht="32.25" customHeight="1">
      <c r="B340" s="51"/>
      <c r="C340" s="26"/>
      <c r="D340" s="7" t="s">
        <v>597</v>
      </c>
      <c r="E340" s="218"/>
      <c r="F340" s="234" t="s">
        <v>591</v>
      </c>
      <c r="G340" s="11">
        <f>G341</f>
        <v>3939.5230000000001</v>
      </c>
    </row>
    <row r="341" spans="2:7" ht="32.25" customHeight="1">
      <c r="B341" s="51"/>
      <c r="C341" s="26"/>
      <c r="D341" s="7"/>
      <c r="E341" s="7" t="s">
        <v>110</v>
      </c>
      <c r="F341" s="235" t="s">
        <v>111</v>
      </c>
      <c r="G341" s="11">
        <f>3999.523-60</f>
        <v>3939.5230000000001</v>
      </c>
    </row>
    <row r="342" spans="2:7" ht="31.9" customHeight="1">
      <c r="B342" s="51"/>
      <c r="C342" s="26"/>
      <c r="D342" s="7" t="s">
        <v>180</v>
      </c>
      <c r="E342" s="15"/>
      <c r="F342" s="15" t="s">
        <v>181</v>
      </c>
      <c r="G342" s="10">
        <f>G343+G347+G353</f>
        <v>20949.400000000001</v>
      </c>
    </row>
    <row r="343" spans="2:7" ht="37.15" customHeight="1">
      <c r="B343" s="51"/>
      <c r="C343" s="26"/>
      <c r="D343" s="7" t="s">
        <v>182</v>
      </c>
      <c r="E343" s="15"/>
      <c r="F343" s="15" t="s">
        <v>183</v>
      </c>
      <c r="G343" s="10">
        <f>G345</f>
        <v>120.7</v>
      </c>
    </row>
    <row r="344" spans="2:7" ht="60.6" customHeight="1">
      <c r="B344" s="51"/>
      <c r="C344" s="26"/>
      <c r="D344" s="7" t="s">
        <v>195</v>
      </c>
      <c r="E344" s="106"/>
      <c r="F344" s="34" t="s">
        <v>483</v>
      </c>
      <c r="G344" s="10">
        <f>G345</f>
        <v>120.7</v>
      </c>
    </row>
    <row r="345" spans="2:7" ht="54" customHeight="1">
      <c r="B345" s="51"/>
      <c r="C345" s="26"/>
      <c r="D345" s="7" t="s">
        <v>197</v>
      </c>
      <c r="E345" s="23"/>
      <c r="F345" s="107" t="s">
        <v>198</v>
      </c>
      <c r="G345" s="10">
        <f>G346</f>
        <v>120.7</v>
      </c>
    </row>
    <row r="346" spans="2:7" ht="30.75" customHeight="1">
      <c r="B346" s="51"/>
      <c r="C346" s="26"/>
      <c r="D346" s="23"/>
      <c r="E346" s="13" t="s">
        <v>110</v>
      </c>
      <c r="F346" s="17" t="s">
        <v>111</v>
      </c>
      <c r="G346" s="10">
        <f>103.9+16.8</f>
        <v>120.7</v>
      </c>
    </row>
    <row r="347" spans="2:7" ht="60.6" customHeight="1">
      <c r="B347" s="51"/>
      <c r="C347" s="26"/>
      <c r="D347" s="7" t="s">
        <v>207</v>
      </c>
      <c r="E347" s="15"/>
      <c r="F347" s="15" t="s">
        <v>484</v>
      </c>
      <c r="G347" s="10">
        <f>G348</f>
        <v>14002.6</v>
      </c>
    </row>
    <row r="348" spans="2:7" ht="60.6" customHeight="1">
      <c r="B348" s="51"/>
      <c r="C348" s="26"/>
      <c r="D348" s="7" t="s">
        <v>233</v>
      </c>
      <c r="E348" s="23"/>
      <c r="F348" s="107" t="s">
        <v>234</v>
      </c>
      <c r="G348" s="10">
        <f>G349+G351</f>
        <v>14002.6</v>
      </c>
    </row>
    <row r="349" spans="2:7" ht="48.6" customHeight="1">
      <c r="B349" s="51"/>
      <c r="C349" s="26"/>
      <c r="D349" s="7" t="s">
        <v>235</v>
      </c>
      <c r="E349" s="23"/>
      <c r="F349" s="107" t="s">
        <v>236</v>
      </c>
      <c r="G349" s="10">
        <f>G350</f>
        <v>5312.9</v>
      </c>
    </row>
    <row r="350" spans="2:7" ht="48.75" customHeight="1">
      <c r="B350" s="51"/>
      <c r="C350" s="26"/>
      <c r="D350" s="23"/>
      <c r="E350" s="13" t="s">
        <v>15</v>
      </c>
      <c r="F350" s="17" t="s">
        <v>16</v>
      </c>
      <c r="G350" s="10">
        <v>5312.9</v>
      </c>
    </row>
    <row r="351" spans="2:7" ht="37.9" customHeight="1">
      <c r="B351" s="51"/>
      <c r="C351" s="26"/>
      <c r="D351" s="7" t="s">
        <v>237</v>
      </c>
      <c r="E351" s="23"/>
      <c r="F351" s="107" t="s">
        <v>238</v>
      </c>
      <c r="G351" s="10">
        <f>G352</f>
        <v>8689.7000000000007</v>
      </c>
    </row>
    <row r="352" spans="2:7" ht="46.5" customHeight="1">
      <c r="B352" s="51"/>
      <c r="C352" s="26"/>
      <c r="D352" s="23"/>
      <c r="E352" s="13" t="s">
        <v>15</v>
      </c>
      <c r="F352" s="17" t="s">
        <v>16</v>
      </c>
      <c r="G352" s="10">
        <v>8689.7000000000007</v>
      </c>
    </row>
    <row r="353" spans="2:7" ht="45.75" customHeight="1">
      <c r="B353" s="51"/>
      <c r="C353" s="26"/>
      <c r="D353" s="7" t="s">
        <v>254</v>
      </c>
      <c r="E353" s="15"/>
      <c r="F353" s="15" t="s">
        <v>255</v>
      </c>
      <c r="G353" s="10">
        <f>G357+G354</f>
        <v>6826.1</v>
      </c>
    </row>
    <row r="354" spans="2:7" ht="45.75" customHeight="1">
      <c r="B354" s="51"/>
      <c r="C354" s="26"/>
      <c r="D354" s="7" t="s">
        <v>261</v>
      </c>
      <c r="E354" s="23"/>
      <c r="F354" s="107" t="s">
        <v>231</v>
      </c>
      <c r="G354" s="10">
        <f>G355</f>
        <v>250</v>
      </c>
    </row>
    <row r="355" spans="2:7" ht="45.75" customHeight="1">
      <c r="B355" s="51"/>
      <c r="C355" s="26"/>
      <c r="D355" s="7" t="s">
        <v>262</v>
      </c>
      <c r="E355" s="23"/>
      <c r="F355" s="107" t="s">
        <v>468</v>
      </c>
      <c r="G355" s="10">
        <f>G356</f>
        <v>250</v>
      </c>
    </row>
    <row r="356" spans="2:7" ht="48.75" customHeight="1">
      <c r="B356" s="51"/>
      <c r="C356" s="26"/>
      <c r="D356" s="7"/>
      <c r="E356" s="13" t="s">
        <v>15</v>
      </c>
      <c r="F356" s="17" t="s">
        <v>16</v>
      </c>
      <c r="G356" s="10">
        <v>250</v>
      </c>
    </row>
    <row r="357" spans="2:7" ht="111.75" customHeight="1">
      <c r="B357" s="51"/>
      <c r="C357" s="26"/>
      <c r="D357" s="7" t="s">
        <v>263</v>
      </c>
      <c r="E357" s="23"/>
      <c r="F357" s="107" t="s">
        <v>264</v>
      </c>
      <c r="G357" s="10">
        <f>G358</f>
        <v>6576.1</v>
      </c>
    </row>
    <row r="358" spans="2:7" ht="108" customHeight="1">
      <c r="B358" s="51"/>
      <c r="C358" s="26"/>
      <c r="D358" s="7" t="s">
        <v>265</v>
      </c>
      <c r="E358" s="23"/>
      <c r="F358" s="107" t="s">
        <v>266</v>
      </c>
      <c r="G358" s="10">
        <f>G359+G360</f>
        <v>6576.1</v>
      </c>
    </row>
    <row r="359" spans="2:7" ht="32.25" customHeight="1">
      <c r="B359" s="51"/>
      <c r="C359" s="26"/>
      <c r="D359" s="23"/>
      <c r="E359" s="23" t="s">
        <v>110</v>
      </c>
      <c r="F359" s="17" t="s">
        <v>111</v>
      </c>
      <c r="G359" s="10">
        <v>1795.7739999999999</v>
      </c>
    </row>
    <row r="360" spans="2:7" ht="52.5" customHeight="1">
      <c r="B360" s="51"/>
      <c r="C360" s="22"/>
      <c r="D360" s="23"/>
      <c r="E360" s="13" t="s">
        <v>15</v>
      </c>
      <c r="F360" s="17" t="s">
        <v>16</v>
      </c>
      <c r="G360" s="10">
        <v>4780.326</v>
      </c>
    </row>
    <row r="361" spans="2:7" ht="36" customHeight="1">
      <c r="B361" s="51"/>
      <c r="C361" s="22"/>
      <c r="D361" s="7" t="s">
        <v>406</v>
      </c>
      <c r="E361" s="16"/>
      <c r="F361" s="15" t="s">
        <v>407</v>
      </c>
      <c r="G361" s="10">
        <f>G362</f>
        <v>192.2</v>
      </c>
    </row>
    <row r="362" spans="2:7" ht="53.25" customHeight="1">
      <c r="B362" s="51"/>
      <c r="C362" s="22"/>
      <c r="D362" s="7" t="s">
        <v>549</v>
      </c>
      <c r="E362" s="120"/>
      <c r="F362" s="120" t="s">
        <v>550</v>
      </c>
      <c r="G362" s="10">
        <f>G363</f>
        <v>192.2</v>
      </c>
    </row>
    <row r="363" spans="2:7" ht="34.5" customHeight="1">
      <c r="B363" s="51"/>
      <c r="C363" s="22"/>
      <c r="D363" s="7"/>
      <c r="E363" s="24" t="s">
        <v>104</v>
      </c>
      <c r="F363" s="25" t="s">
        <v>105</v>
      </c>
      <c r="G363" s="10">
        <v>192.2</v>
      </c>
    </row>
    <row r="364" spans="2:7" ht="15">
      <c r="B364" s="51"/>
      <c r="C364" s="22">
        <v>1004</v>
      </c>
      <c r="D364" s="16"/>
      <c r="E364" s="112"/>
      <c r="F364" s="21" t="s">
        <v>485</v>
      </c>
      <c r="G364" s="10">
        <f>G365</f>
        <v>2350.6</v>
      </c>
    </row>
    <row r="365" spans="2:7" ht="26.25" customHeight="1">
      <c r="B365" s="51"/>
      <c r="C365" s="22"/>
      <c r="D365" s="7" t="s">
        <v>180</v>
      </c>
      <c r="E365" s="15"/>
      <c r="F365" s="15" t="s">
        <v>181</v>
      </c>
      <c r="G365" s="10">
        <f>G366</f>
        <v>2350.6</v>
      </c>
    </row>
    <row r="366" spans="2:7" ht="34.5" customHeight="1">
      <c r="B366" s="51"/>
      <c r="C366" s="51"/>
      <c r="D366" s="7" t="s">
        <v>182</v>
      </c>
      <c r="E366" s="15"/>
      <c r="F366" s="15" t="s">
        <v>183</v>
      </c>
      <c r="G366" s="10">
        <f>G368</f>
        <v>2350.6</v>
      </c>
    </row>
    <row r="367" spans="2:7" ht="84.75" customHeight="1">
      <c r="B367" s="51"/>
      <c r="C367" s="51"/>
      <c r="D367" s="7" t="s">
        <v>199</v>
      </c>
      <c r="E367" s="106"/>
      <c r="F367" s="34" t="s">
        <v>486</v>
      </c>
      <c r="G367" s="10">
        <f>G368</f>
        <v>2350.6</v>
      </c>
    </row>
    <row r="368" spans="2:7" ht="79.150000000000006" customHeight="1">
      <c r="B368" s="51"/>
      <c r="C368" s="51"/>
      <c r="D368" s="7" t="s">
        <v>201</v>
      </c>
      <c r="E368" s="106"/>
      <c r="F368" s="107" t="s">
        <v>202</v>
      </c>
      <c r="G368" s="10">
        <f>G369</f>
        <v>2350.6</v>
      </c>
    </row>
    <row r="369" spans="2:7" ht="19.5" customHeight="1">
      <c r="B369" s="51"/>
      <c r="C369" s="51"/>
      <c r="D369" s="36"/>
      <c r="E369" s="23" t="s">
        <v>110</v>
      </c>
      <c r="F369" s="219" t="s">
        <v>111</v>
      </c>
      <c r="G369" s="10">
        <v>2350.6</v>
      </c>
    </row>
    <row r="370" spans="2:7" ht="15">
      <c r="B370" s="51"/>
      <c r="C370" s="26">
        <v>1100</v>
      </c>
      <c r="D370" s="37"/>
      <c r="E370" s="83"/>
      <c r="F370" s="18" t="s">
        <v>487</v>
      </c>
      <c r="G370" s="10">
        <f>G371</f>
        <v>6891.65</v>
      </c>
    </row>
    <row r="371" spans="2:7" ht="15">
      <c r="B371" s="51"/>
      <c r="C371" s="37">
        <v>1101</v>
      </c>
      <c r="D371" s="37"/>
      <c r="E371" s="122"/>
      <c r="F371" s="18" t="s">
        <v>488</v>
      </c>
      <c r="G371" s="10">
        <f>G372</f>
        <v>6891.65</v>
      </c>
    </row>
    <row r="372" spans="2:7" ht="51" customHeight="1">
      <c r="B372" s="51"/>
      <c r="C372" s="37"/>
      <c r="D372" s="7" t="s">
        <v>43</v>
      </c>
      <c r="E372" s="83"/>
      <c r="F372" s="18" t="s">
        <v>44</v>
      </c>
      <c r="G372" s="10">
        <f>G373+G383+G392</f>
        <v>6891.65</v>
      </c>
    </row>
    <row r="373" spans="2:7" ht="33" customHeight="1">
      <c r="B373" s="51"/>
      <c r="C373" s="37"/>
      <c r="D373" s="7" t="s">
        <v>45</v>
      </c>
      <c r="E373" s="15"/>
      <c r="F373" s="15" t="s">
        <v>46</v>
      </c>
      <c r="G373" s="10">
        <f>G374+G380+G377</f>
        <v>6335.65</v>
      </c>
    </row>
    <row r="374" spans="2:7" ht="51.75" customHeight="1">
      <c r="B374" s="51"/>
      <c r="C374" s="37"/>
      <c r="D374" s="7" t="s">
        <v>47</v>
      </c>
      <c r="E374" s="15"/>
      <c r="F374" s="15" t="s">
        <v>48</v>
      </c>
      <c r="G374" s="10">
        <f>G375</f>
        <v>388</v>
      </c>
    </row>
    <row r="375" spans="2:7" ht="36.75" customHeight="1">
      <c r="B375" s="51"/>
      <c r="C375" s="37"/>
      <c r="D375" s="7" t="s">
        <v>49</v>
      </c>
      <c r="E375" s="12"/>
      <c r="F375" s="18" t="s">
        <v>50</v>
      </c>
      <c r="G375" s="10">
        <f>G376</f>
        <v>388</v>
      </c>
    </row>
    <row r="376" spans="2:7" ht="47.25" customHeight="1">
      <c r="B376" s="51"/>
      <c r="C376" s="37"/>
      <c r="D376" s="7"/>
      <c r="E376" s="13" t="s">
        <v>15</v>
      </c>
      <c r="F376" s="17" t="s">
        <v>16</v>
      </c>
      <c r="G376" s="10">
        <v>388</v>
      </c>
    </row>
    <row r="377" spans="2:7" ht="63" customHeight="1">
      <c r="B377" s="51"/>
      <c r="C377" s="37"/>
      <c r="D377" s="7" t="s">
        <v>523</v>
      </c>
      <c r="E377" s="84"/>
      <c r="F377" s="84" t="s">
        <v>541</v>
      </c>
      <c r="G377" s="10">
        <f>G378</f>
        <v>149.94999999999999</v>
      </c>
    </row>
    <row r="378" spans="2:7" ht="36" customHeight="1">
      <c r="B378" s="51"/>
      <c r="C378" s="37"/>
      <c r="D378" s="7" t="s">
        <v>525</v>
      </c>
      <c r="E378" s="12"/>
      <c r="F378" s="12" t="s">
        <v>526</v>
      </c>
      <c r="G378" s="10">
        <f>G379</f>
        <v>149.94999999999999</v>
      </c>
    </row>
    <row r="379" spans="2:7" ht="47.25" customHeight="1">
      <c r="B379" s="51"/>
      <c r="C379" s="37"/>
      <c r="D379" s="7"/>
      <c r="E379" s="13" t="s">
        <v>15</v>
      </c>
      <c r="F379" s="17" t="s">
        <v>16</v>
      </c>
      <c r="G379" s="10">
        <v>149.94999999999999</v>
      </c>
    </row>
    <row r="380" spans="2:7" ht="68.25" customHeight="1">
      <c r="B380" s="51"/>
      <c r="C380" s="37"/>
      <c r="D380" s="7" t="s">
        <v>51</v>
      </c>
      <c r="E380" s="84"/>
      <c r="F380" s="84" t="s">
        <v>489</v>
      </c>
      <c r="G380" s="10">
        <f>G381</f>
        <v>5797.7</v>
      </c>
    </row>
    <row r="381" spans="2:7" ht="51" customHeight="1">
      <c r="B381" s="51"/>
      <c r="C381" s="37"/>
      <c r="D381" s="7" t="s">
        <v>53</v>
      </c>
      <c r="E381" s="20"/>
      <c r="F381" s="20" t="s">
        <v>54</v>
      </c>
      <c r="G381" s="10">
        <f>G382</f>
        <v>5797.7</v>
      </c>
    </row>
    <row r="382" spans="2:7" ht="51" customHeight="1">
      <c r="B382" s="51"/>
      <c r="C382" s="37"/>
      <c r="D382" s="7"/>
      <c r="E382" s="13" t="s">
        <v>15</v>
      </c>
      <c r="F382" s="17" t="s">
        <v>16</v>
      </c>
      <c r="G382" s="10">
        <v>5797.7</v>
      </c>
    </row>
    <row r="383" spans="2:7" ht="45.75" customHeight="1">
      <c r="B383" s="51"/>
      <c r="C383" s="37"/>
      <c r="D383" s="7" t="s">
        <v>55</v>
      </c>
      <c r="E383" s="15"/>
      <c r="F383" s="15" t="s">
        <v>56</v>
      </c>
      <c r="G383" s="10">
        <f>G384+G389</f>
        <v>507.5</v>
      </c>
    </row>
    <row r="384" spans="2:7" ht="67.150000000000006" customHeight="1">
      <c r="B384" s="51"/>
      <c r="C384" s="37"/>
      <c r="D384" s="7" t="s">
        <v>57</v>
      </c>
      <c r="E384" s="15"/>
      <c r="F384" s="15" t="s">
        <v>58</v>
      </c>
      <c r="G384" s="10">
        <f>G385+G387</f>
        <v>492.5</v>
      </c>
    </row>
    <row r="385" spans="2:7" ht="34.9" customHeight="1">
      <c r="B385" s="51"/>
      <c r="C385" s="37"/>
      <c r="D385" s="7" t="s">
        <v>59</v>
      </c>
      <c r="E385" s="12"/>
      <c r="F385" s="12" t="s">
        <v>60</v>
      </c>
      <c r="G385" s="10">
        <f>G386</f>
        <v>392.5</v>
      </c>
    </row>
    <row r="386" spans="2:7" ht="46.5" customHeight="1">
      <c r="B386" s="51"/>
      <c r="C386" s="37"/>
      <c r="D386" s="7"/>
      <c r="E386" s="13" t="s">
        <v>15</v>
      </c>
      <c r="F386" s="17" t="s">
        <v>16</v>
      </c>
      <c r="G386" s="10">
        <v>392.5</v>
      </c>
    </row>
    <row r="387" spans="2:7" ht="46.5" customHeight="1">
      <c r="B387" s="51"/>
      <c r="C387" s="37"/>
      <c r="D387" s="7" t="s">
        <v>527</v>
      </c>
      <c r="E387" s="12"/>
      <c r="F387" s="12" t="s">
        <v>528</v>
      </c>
      <c r="G387" s="10">
        <f>G388</f>
        <v>100</v>
      </c>
    </row>
    <row r="388" spans="2:7" ht="46.5" customHeight="1">
      <c r="B388" s="51"/>
      <c r="C388" s="37"/>
      <c r="D388" s="7"/>
      <c r="E388" s="13" t="s">
        <v>15</v>
      </c>
      <c r="F388" s="17" t="s">
        <v>16</v>
      </c>
      <c r="G388" s="10">
        <v>100</v>
      </c>
    </row>
    <row r="389" spans="2:7" ht="42" customHeight="1">
      <c r="B389" s="51"/>
      <c r="C389" s="37"/>
      <c r="D389" s="7" t="s">
        <v>61</v>
      </c>
      <c r="E389" s="15"/>
      <c r="F389" s="15" t="s">
        <v>62</v>
      </c>
      <c r="G389" s="10">
        <f>G390</f>
        <v>15</v>
      </c>
    </row>
    <row r="390" spans="2:7" ht="49.9" customHeight="1">
      <c r="B390" s="51"/>
      <c r="C390" s="37"/>
      <c r="D390" s="7" t="s">
        <v>63</v>
      </c>
      <c r="E390" s="12"/>
      <c r="F390" s="12" t="s">
        <v>64</v>
      </c>
      <c r="G390" s="10">
        <f>G391</f>
        <v>15</v>
      </c>
    </row>
    <row r="391" spans="2:7" ht="46.5" customHeight="1">
      <c r="B391" s="51"/>
      <c r="C391" s="37"/>
      <c r="D391" s="7"/>
      <c r="E391" s="13" t="s">
        <v>15</v>
      </c>
      <c r="F391" s="17" t="s">
        <v>16</v>
      </c>
      <c r="G391" s="10">
        <v>15</v>
      </c>
    </row>
    <row r="392" spans="2:7" ht="53.45" customHeight="1">
      <c r="B392" s="51"/>
      <c r="C392" s="37"/>
      <c r="D392" s="7" t="s">
        <v>65</v>
      </c>
      <c r="E392" s="15"/>
      <c r="F392" s="15" t="s">
        <v>66</v>
      </c>
      <c r="G392" s="10">
        <f>G393+G398</f>
        <v>48.5</v>
      </c>
    </row>
    <row r="393" spans="2:7" ht="63.75" customHeight="1">
      <c r="B393" s="51"/>
      <c r="C393" s="37"/>
      <c r="D393" s="7" t="s">
        <v>67</v>
      </c>
      <c r="E393" s="15"/>
      <c r="F393" s="15" t="s">
        <v>68</v>
      </c>
      <c r="G393" s="10">
        <f>G394+G396</f>
        <v>46</v>
      </c>
    </row>
    <row r="394" spans="2:7" ht="34.15" customHeight="1">
      <c r="B394" s="51"/>
      <c r="C394" s="37"/>
      <c r="D394" s="7" t="s">
        <v>69</v>
      </c>
      <c r="E394" s="12"/>
      <c r="F394" s="12" t="s">
        <v>70</v>
      </c>
      <c r="G394" s="10">
        <f>G395</f>
        <v>5</v>
      </c>
    </row>
    <row r="395" spans="2:7" ht="44.25" customHeight="1">
      <c r="B395" s="51"/>
      <c r="C395" s="37"/>
      <c r="D395" s="76"/>
      <c r="E395" s="13" t="s">
        <v>15</v>
      </c>
      <c r="F395" s="17" t="s">
        <v>16</v>
      </c>
      <c r="G395" s="10">
        <v>5</v>
      </c>
    </row>
    <row r="396" spans="2:7" ht="36" customHeight="1">
      <c r="B396" s="51"/>
      <c r="C396" s="37"/>
      <c r="D396" s="7" t="s">
        <v>71</v>
      </c>
      <c r="E396" s="12"/>
      <c r="F396" s="12" t="s">
        <v>72</v>
      </c>
      <c r="G396" s="10">
        <f>G397</f>
        <v>41</v>
      </c>
    </row>
    <row r="397" spans="2:7" ht="48.75" customHeight="1">
      <c r="B397" s="51"/>
      <c r="C397" s="37"/>
      <c r="D397" s="76"/>
      <c r="E397" s="13" t="s">
        <v>15</v>
      </c>
      <c r="F397" s="17" t="s">
        <v>16</v>
      </c>
      <c r="G397" s="10">
        <v>41</v>
      </c>
    </row>
    <row r="398" spans="2:7" ht="48.75" customHeight="1">
      <c r="B398" s="51"/>
      <c r="C398" s="37"/>
      <c r="D398" s="7" t="s">
        <v>73</v>
      </c>
      <c r="E398" s="12"/>
      <c r="F398" s="12" t="s">
        <v>74</v>
      </c>
      <c r="G398" s="10">
        <f>G399</f>
        <v>2.5</v>
      </c>
    </row>
    <row r="399" spans="2:7" ht="48.75" customHeight="1">
      <c r="B399" s="51"/>
      <c r="C399" s="37"/>
      <c r="D399" s="7" t="s">
        <v>75</v>
      </c>
      <c r="E399" s="12"/>
      <c r="F399" s="12" t="s">
        <v>76</v>
      </c>
      <c r="G399" s="10">
        <f>G400</f>
        <v>2.5</v>
      </c>
    </row>
    <row r="400" spans="2:7" ht="48.75" customHeight="1">
      <c r="B400" s="51"/>
      <c r="C400" s="37"/>
      <c r="D400" s="76"/>
      <c r="E400" s="13" t="s">
        <v>15</v>
      </c>
      <c r="F400" s="17" t="s">
        <v>16</v>
      </c>
      <c r="G400" s="10">
        <v>2.5</v>
      </c>
    </row>
    <row r="401" spans="2:35" ht="34.5" customHeight="1">
      <c r="B401" s="50">
        <v>563</v>
      </c>
      <c r="C401" s="51"/>
      <c r="D401" s="52"/>
      <c r="E401" s="53"/>
      <c r="F401" s="36" t="s">
        <v>490</v>
      </c>
      <c r="G401" s="123">
        <f>G402+G498+G561+G541+G529+G551</f>
        <v>68386.866000000009</v>
      </c>
    </row>
    <row r="402" spans="2:35" ht="18.75" customHeight="1">
      <c r="B402" s="51"/>
      <c r="C402" s="26" t="s">
        <v>432</v>
      </c>
      <c r="D402" s="26"/>
      <c r="E402" s="37"/>
      <c r="F402" s="55" t="s">
        <v>433</v>
      </c>
      <c r="G402" s="11">
        <f>G408+G446+G441+G403</f>
        <v>35012.001000000004</v>
      </c>
    </row>
    <row r="403" spans="2:35" ht="44.25" customHeight="1">
      <c r="B403" s="51"/>
      <c r="C403" s="26" t="s">
        <v>434</v>
      </c>
      <c r="D403" s="26"/>
      <c r="E403" s="37"/>
      <c r="F403" s="21" t="s">
        <v>435</v>
      </c>
      <c r="G403" s="11">
        <f>G404</f>
        <v>731.05399999999997</v>
      </c>
    </row>
    <row r="404" spans="2:35" ht="18.75" customHeight="1">
      <c r="B404" s="51"/>
      <c r="C404" s="26"/>
      <c r="D404" s="24" t="s">
        <v>373</v>
      </c>
      <c r="E404" s="24"/>
      <c r="F404" s="121" t="s">
        <v>374</v>
      </c>
      <c r="G404" s="11">
        <f>G405</f>
        <v>731.05399999999997</v>
      </c>
    </row>
    <row r="405" spans="2:35" ht="30.75" customHeight="1">
      <c r="B405" s="51"/>
      <c r="C405" s="26"/>
      <c r="D405" s="7" t="s">
        <v>375</v>
      </c>
      <c r="E405" s="38"/>
      <c r="F405" s="15" t="s">
        <v>376</v>
      </c>
      <c r="G405" s="11">
        <f>G406</f>
        <v>731.05399999999997</v>
      </c>
    </row>
    <row r="406" spans="2:35" ht="18.75" customHeight="1">
      <c r="B406" s="51"/>
      <c r="C406" s="26"/>
      <c r="D406" s="7" t="s">
        <v>377</v>
      </c>
      <c r="E406" s="15"/>
      <c r="F406" s="15" t="s">
        <v>378</v>
      </c>
      <c r="G406" s="11">
        <f>G407</f>
        <v>731.05399999999997</v>
      </c>
    </row>
    <row r="407" spans="2:35" ht="75.75" customHeight="1">
      <c r="B407" s="51"/>
      <c r="C407" s="26"/>
      <c r="D407" s="7"/>
      <c r="E407" s="24" t="s">
        <v>178</v>
      </c>
      <c r="F407" s="25" t="s">
        <v>179</v>
      </c>
      <c r="G407" s="11">
        <f>198.254+32+500.8</f>
        <v>731.05399999999997</v>
      </c>
    </row>
    <row r="408" spans="2:35" ht="66" customHeight="1">
      <c r="B408" s="51"/>
      <c r="C408" s="26" t="s">
        <v>441</v>
      </c>
      <c r="D408" s="26"/>
      <c r="E408" s="37"/>
      <c r="F408" s="21" t="s">
        <v>442</v>
      </c>
      <c r="G408" s="11">
        <f>G409</f>
        <v>28908.285000000003</v>
      </c>
    </row>
    <row r="409" spans="2:35" ht="19.899999999999999" customHeight="1">
      <c r="B409" s="51"/>
      <c r="C409" s="26"/>
      <c r="D409" s="24" t="s">
        <v>373</v>
      </c>
      <c r="E409" s="24"/>
      <c r="F409" s="121" t="s">
        <v>374</v>
      </c>
      <c r="G409" s="11">
        <f>G410</f>
        <v>28908.285000000003</v>
      </c>
    </row>
    <row r="410" spans="2:35" ht="30.75" customHeight="1">
      <c r="B410" s="51"/>
      <c r="C410" s="26"/>
      <c r="D410" s="7" t="s">
        <v>375</v>
      </c>
      <c r="E410" s="38"/>
      <c r="F410" s="15" t="s">
        <v>376</v>
      </c>
      <c r="G410" s="11">
        <f>G411+G413+G420+G426+G429+G438+G431+G435+G417+G423+G433</f>
        <v>28908.285000000003</v>
      </c>
    </row>
    <row r="411" spans="2:35" ht="16.899999999999999" customHeight="1">
      <c r="B411" s="51"/>
      <c r="C411" s="26"/>
      <c r="D411" s="7" t="s">
        <v>379</v>
      </c>
      <c r="E411" s="15"/>
      <c r="F411" s="15" t="s">
        <v>380</v>
      </c>
      <c r="G411" s="11">
        <f>G412</f>
        <v>846.24599999999998</v>
      </c>
    </row>
    <row r="412" spans="2:35" ht="79.5" customHeight="1">
      <c r="B412" s="51"/>
      <c r="C412" s="26"/>
      <c r="D412" s="7"/>
      <c r="E412" s="24" t="s">
        <v>178</v>
      </c>
      <c r="F412" s="25" t="s">
        <v>179</v>
      </c>
      <c r="G412" s="10">
        <v>846.24599999999998</v>
      </c>
      <c r="AI412" s="62"/>
    </row>
    <row r="413" spans="2:35" ht="36.75" customHeight="1">
      <c r="B413" s="51"/>
      <c r="C413" s="26"/>
      <c r="D413" s="7" t="s">
        <v>385</v>
      </c>
      <c r="E413" s="16"/>
      <c r="F413" s="15" t="s">
        <v>177</v>
      </c>
      <c r="G413" s="11">
        <f>G414+G415+G416</f>
        <v>26033.5</v>
      </c>
    </row>
    <row r="414" spans="2:35" ht="77.25" customHeight="1">
      <c r="B414" s="51"/>
      <c r="C414" s="26"/>
      <c r="D414" s="22"/>
      <c r="E414" s="24" t="s">
        <v>178</v>
      </c>
      <c r="F414" s="25" t="s">
        <v>179</v>
      </c>
      <c r="G414" s="11">
        <v>20309.599999999999</v>
      </c>
    </row>
    <row r="415" spans="2:35" ht="34.15" customHeight="1">
      <c r="B415" s="51"/>
      <c r="C415" s="26"/>
      <c r="D415" s="22"/>
      <c r="E415" s="24" t="s">
        <v>104</v>
      </c>
      <c r="F415" s="25" t="s">
        <v>105</v>
      </c>
      <c r="G415" s="11">
        <v>5169.3789999999999</v>
      </c>
    </row>
    <row r="416" spans="2:35" ht="17.25" customHeight="1">
      <c r="B416" s="51"/>
      <c r="C416" s="26"/>
      <c r="D416" s="26"/>
      <c r="E416" s="22">
        <v>800</v>
      </c>
      <c r="F416" s="21" t="s">
        <v>116</v>
      </c>
      <c r="G416" s="11">
        <v>554.52099999999996</v>
      </c>
    </row>
    <row r="417" spans="2:7" ht="81.75" customHeight="1">
      <c r="B417" s="51"/>
      <c r="C417" s="26"/>
      <c r="D417" s="7" t="s">
        <v>390</v>
      </c>
      <c r="E417" s="23"/>
      <c r="F417" s="108" t="s">
        <v>391</v>
      </c>
      <c r="G417" s="11">
        <f>G418+G419</f>
        <v>1.2</v>
      </c>
    </row>
    <row r="418" spans="2:7" ht="78" customHeight="1">
      <c r="B418" s="51"/>
      <c r="C418" s="26"/>
      <c r="D418" s="23"/>
      <c r="E418" s="24" t="s">
        <v>178</v>
      </c>
      <c r="F418" s="25" t="s">
        <v>179</v>
      </c>
      <c r="G418" s="11">
        <v>1</v>
      </c>
    </row>
    <row r="419" spans="2:7" ht="39" customHeight="1">
      <c r="B419" s="51"/>
      <c r="C419" s="26"/>
      <c r="D419" s="23"/>
      <c r="E419" s="24" t="s">
        <v>104</v>
      </c>
      <c r="F419" s="25" t="s">
        <v>105</v>
      </c>
      <c r="G419" s="11">
        <v>0.2</v>
      </c>
    </row>
    <row r="420" spans="2:7" ht="48.75" customHeight="1">
      <c r="B420" s="51"/>
      <c r="C420" s="26"/>
      <c r="D420" s="7" t="s">
        <v>392</v>
      </c>
      <c r="E420" s="23"/>
      <c r="F420" s="107" t="s">
        <v>393</v>
      </c>
      <c r="G420" s="11">
        <f>G421+G422</f>
        <v>922.8</v>
      </c>
    </row>
    <row r="421" spans="2:7" ht="81" customHeight="1">
      <c r="B421" s="51"/>
      <c r="C421" s="26"/>
      <c r="D421" s="109"/>
      <c r="E421" s="24" t="s">
        <v>178</v>
      </c>
      <c r="F421" s="25" t="s">
        <v>179</v>
      </c>
      <c r="G421" s="104">
        <v>914.8</v>
      </c>
    </row>
    <row r="422" spans="2:7" ht="35.25" customHeight="1">
      <c r="B422" s="51"/>
      <c r="C422" s="26"/>
      <c r="D422" s="109"/>
      <c r="E422" s="24" t="s">
        <v>104</v>
      </c>
      <c r="F422" s="25" t="s">
        <v>105</v>
      </c>
      <c r="G422" s="11">
        <v>8</v>
      </c>
    </row>
    <row r="423" spans="2:7" ht="76.5" customHeight="1">
      <c r="B423" s="51"/>
      <c r="C423" s="26"/>
      <c r="D423" s="7" t="s">
        <v>553</v>
      </c>
      <c r="E423" s="110"/>
      <c r="F423" s="95" t="s">
        <v>554</v>
      </c>
      <c r="G423" s="11">
        <f>G424+G425</f>
        <v>27.4</v>
      </c>
    </row>
    <row r="424" spans="2:7" ht="78" customHeight="1">
      <c r="B424" s="51"/>
      <c r="C424" s="26"/>
      <c r="D424" s="109"/>
      <c r="E424" s="24" t="s">
        <v>178</v>
      </c>
      <c r="F424" s="25" t="s">
        <v>179</v>
      </c>
      <c r="G424" s="11">
        <v>20</v>
      </c>
    </row>
    <row r="425" spans="2:7" ht="35.25" customHeight="1">
      <c r="B425" s="51"/>
      <c r="C425" s="26"/>
      <c r="D425" s="109"/>
      <c r="E425" s="24" t="s">
        <v>104</v>
      </c>
      <c r="F425" s="25" t="s">
        <v>105</v>
      </c>
      <c r="G425" s="11">
        <v>7.4</v>
      </c>
    </row>
    <row r="426" spans="2:7" ht="62.45" customHeight="1">
      <c r="B426" s="51"/>
      <c r="C426" s="26"/>
      <c r="D426" s="7" t="s">
        <v>394</v>
      </c>
      <c r="E426" s="116"/>
      <c r="F426" s="107" t="s">
        <v>395</v>
      </c>
      <c r="G426" s="11">
        <f>G427+G428</f>
        <v>411.59999999999997</v>
      </c>
    </row>
    <row r="427" spans="2:7" ht="81" customHeight="1">
      <c r="B427" s="51"/>
      <c r="C427" s="26"/>
      <c r="D427" s="22"/>
      <c r="E427" s="24" t="s">
        <v>178</v>
      </c>
      <c r="F427" s="25" t="s">
        <v>179</v>
      </c>
      <c r="G427" s="11">
        <v>308.30599999999998</v>
      </c>
    </row>
    <row r="428" spans="2:7" ht="30.6" customHeight="1">
      <c r="B428" s="51"/>
      <c r="C428" s="26"/>
      <c r="D428" s="22"/>
      <c r="E428" s="24" t="s">
        <v>104</v>
      </c>
      <c r="F428" s="25" t="s">
        <v>105</v>
      </c>
      <c r="G428" s="11">
        <v>103.294</v>
      </c>
    </row>
    <row r="429" spans="2:7" ht="33" customHeight="1">
      <c r="B429" s="51"/>
      <c r="C429" s="26"/>
      <c r="D429" s="7" t="s">
        <v>396</v>
      </c>
      <c r="E429" s="116"/>
      <c r="F429" s="107" t="s">
        <v>397</v>
      </c>
      <c r="G429" s="11">
        <f>G430</f>
        <v>4</v>
      </c>
    </row>
    <row r="430" spans="2:7" ht="30.75" customHeight="1">
      <c r="B430" s="51"/>
      <c r="C430" s="26"/>
      <c r="D430" s="109"/>
      <c r="E430" s="24" t="s">
        <v>104</v>
      </c>
      <c r="F430" s="25" t="s">
        <v>105</v>
      </c>
      <c r="G430" s="11">
        <v>4</v>
      </c>
    </row>
    <row r="431" spans="2:7" ht="51" customHeight="1">
      <c r="B431" s="51"/>
      <c r="C431" s="26"/>
      <c r="D431" s="7" t="s">
        <v>398</v>
      </c>
      <c r="E431" s="110"/>
      <c r="F431" s="34" t="s">
        <v>399</v>
      </c>
      <c r="G431" s="11">
        <f>G432</f>
        <v>38.164999999999999</v>
      </c>
    </row>
    <row r="432" spans="2:7" ht="30.75" customHeight="1">
      <c r="B432" s="51"/>
      <c r="C432" s="26"/>
      <c r="D432" s="109"/>
      <c r="E432" s="24" t="s">
        <v>104</v>
      </c>
      <c r="F432" s="25" t="s">
        <v>105</v>
      </c>
      <c r="G432" s="11">
        <v>38.164999999999999</v>
      </c>
    </row>
    <row r="433" spans="2:7" ht="93.75" customHeight="1">
      <c r="B433" s="51"/>
      <c r="C433" s="26"/>
      <c r="D433" s="7" t="s">
        <v>521</v>
      </c>
      <c r="E433" s="22"/>
      <c r="F433" s="21" t="s">
        <v>522</v>
      </c>
      <c r="G433" s="11">
        <f>G434</f>
        <v>280.774</v>
      </c>
    </row>
    <row r="434" spans="2:7" ht="84.75" customHeight="1">
      <c r="B434" s="51"/>
      <c r="C434" s="26"/>
      <c r="D434" s="7"/>
      <c r="E434" s="24" t="s">
        <v>178</v>
      </c>
      <c r="F434" s="25" t="s">
        <v>179</v>
      </c>
      <c r="G434" s="11">
        <v>280.774</v>
      </c>
    </row>
    <row r="435" spans="2:7" ht="81" customHeight="1">
      <c r="B435" s="51"/>
      <c r="C435" s="26"/>
      <c r="D435" s="7" t="s">
        <v>400</v>
      </c>
      <c r="E435" s="23"/>
      <c r="F435" s="107" t="s">
        <v>401</v>
      </c>
      <c r="G435" s="11">
        <f>G436+G437</f>
        <v>9.1999999999999993</v>
      </c>
    </row>
    <row r="436" spans="2:7" ht="79.5" customHeight="1">
      <c r="B436" s="51"/>
      <c r="C436" s="26"/>
      <c r="D436" s="22"/>
      <c r="E436" s="24" t="s">
        <v>178</v>
      </c>
      <c r="F436" s="25" t="s">
        <v>179</v>
      </c>
      <c r="G436" s="11">
        <v>7.7</v>
      </c>
    </row>
    <row r="437" spans="2:7" ht="33.75" customHeight="1">
      <c r="B437" s="51"/>
      <c r="C437" s="26"/>
      <c r="D437" s="22"/>
      <c r="E437" s="24" t="s">
        <v>104</v>
      </c>
      <c r="F437" s="25" t="s">
        <v>105</v>
      </c>
      <c r="G437" s="11">
        <v>1.5</v>
      </c>
    </row>
    <row r="438" spans="2:7" ht="51" customHeight="1">
      <c r="B438" s="51"/>
      <c r="C438" s="26"/>
      <c r="D438" s="7" t="s">
        <v>402</v>
      </c>
      <c r="E438" s="23"/>
      <c r="F438" s="107" t="s">
        <v>403</v>
      </c>
      <c r="G438" s="11">
        <f>G439+G440</f>
        <v>333.4</v>
      </c>
    </row>
    <row r="439" spans="2:7" ht="79.5" customHeight="1">
      <c r="B439" s="51"/>
      <c r="C439" s="26"/>
      <c r="D439" s="22"/>
      <c r="E439" s="24" t="s">
        <v>178</v>
      </c>
      <c r="F439" s="25" t="s">
        <v>179</v>
      </c>
      <c r="G439" s="11">
        <v>318.39999999999998</v>
      </c>
    </row>
    <row r="440" spans="2:7" ht="33.75" customHeight="1">
      <c r="B440" s="51"/>
      <c r="C440" s="26"/>
      <c r="D440" s="22"/>
      <c r="E440" s="24" t="s">
        <v>104</v>
      </c>
      <c r="F440" s="25" t="s">
        <v>105</v>
      </c>
      <c r="G440" s="11">
        <v>15</v>
      </c>
    </row>
    <row r="441" spans="2:7" ht="21" customHeight="1">
      <c r="B441" s="51"/>
      <c r="C441" s="26" t="s">
        <v>491</v>
      </c>
      <c r="D441" s="22"/>
      <c r="E441" s="24"/>
      <c r="F441" s="25" t="s">
        <v>492</v>
      </c>
      <c r="G441" s="11">
        <f>G442</f>
        <v>1334.4</v>
      </c>
    </row>
    <row r="442" spans="2:7" ht="18.75" customHeight="1">
      <c r="B442" s="51"/>
      <c r="C442" s="26"/>
      <c r="D442" s="24" t="s">
        <v>373</v>
      </c>
      <c r="E442" s="24"/>
      <c r="F442" s="108" t="s">
        <v>374</v>
      </c>
      <c r="G442" s="11">
        <f>G443</f>
        <v>1334.4</v>
      </c>
    </row>
    <row r="443" spans="2:7" ht="30.75" customHeight="1">
      <c r="B443" s="51"/>
      <c r="C443" s="26"/>
      <c r="D443" s="7" t="s">
        <v>406</v>
      </c>
      <c r="E443" s="16"/>
      <c r="F443" s="15" t="s">
        <v>407</v>
      </c>
      <c r="G443" s="11">
        <f>G444</f>
        <v>1334.4</v>
      </c>
    </row>
    <row r="444" spans="2:7" ht="30.75" customHeight="1">
      <c r="B444" s="51"/>
      <c r="C444" s="26"/>
      <c r="D444" s="7" t="s">
        <v>414</v>
      </c>
      <c r="E444" s="15"/>
      <c r="F444" s="15" t="s">
        <v>415</v>
      </c>
      <c r="G444" s="11">
        <f>G445</f>
        <v>1334.4</v>
      </c>
    </row>
    <row r="445" spans="2:7" ht="22.5" customHeight="1">
      <c r="B445" s="51"/>
      <c r="C445" s="26"/>
      <c r="D445" s="88"/>
      <c r="E445" s="24" t="s">
        <v>416</v>
      </c>
      <c r="F445" s="25" t="s">
        <v>116</v>
      </c>
      <c r="G445" s="117">
        <v>1334.4</v>
      </c>
    </row>
    <row r="446" spans="2:7" ht="21.75" customHeight="1">
      <c r="B446" s="51"/>
      <c r="C446" s="26" t="s">
        <v>438</v>
      </c>
      <c r="D446" s="26"/>
      <c r="E446" s="37"/>
      <c r="F446" s="18" t="s">
        <v>439</v>
      </c>
      <c r="G446" s="11">
        <f>G484+G452+G447</f>
        <v>4038.2619999999997</v>
      </c>
    </row>
    <row r="447" spans="2:7" ht="64.5" customHeight="1">
      <c r="B447" s="51"/>
      <c r="C447" s="26"/>
      <c r="D447" s="7" t="s">
        <v>270</v>
      </c>
      <c r="E447" s="15"/>
      <c r="F447" s="15" t="s">
        <v>572</v>
      </c>
      <c r="G447" s="11">
        <f>G448</f>
        <v>77.7</v>
      </c>
    </row>
    <row r="448" spans="2:7" ht="36.75" customHeight="1">
      <c r="B448" s="51"/>
      <c r="C448" s="26"/>
      <c r="D448" s="7" t="s">
        <v>272</v>
      </c>
      <c r="E448" s="12"/>
      <c r="F448" s="12" t="s">
        <v>273</v>
      </c>
      <c r="G448" s="11">
        <f>G449</f>
        <v>77.7</v>
      </c>
    </row>
    <row r="449" spans="2:7" ht="64.5" customHeight="1">
      <c r="B449" s="51"/>
      <c r="C449" s="26"/>
      <c r="D449" s="7" t="s">
        <v>274</v>
      </c>
      <c r="E449" s="18"/>
      <c r="F449" s="18" t="s">
        <v>275</v>
      </c>
      <c r="G449" s="11">
        <f>G450</f>
        <v>77.7</v>
      </c>
    </row>
    <row r="450" spans="2:7" ht="36.75" customHeight="1">
      <c r="B450" s="51"/>
      <c r="C450" s="26"/>
      <c r="D450" s="7" t="s">
        <v>276</v>
      </c>
      <c r="E450" s="108"/>
      <c r="F450" s="108" t="s">
        <v>277</v>
      </c>
      <c r="G450" s="11">
        <f>G451</f>
        <v>77.7</v>
      </c>
    </row>
    <row r="451" spans="2:7" ht="36.75" customHeight="1">
      <c r="B451" s="51"/>
      <c r="C451" s="26"/>
      <c r="D451" s="88"/>
      <c r="E451" s="24" t="s">
        <v>104</v>
      </c>
      <c r="F451" s="25" t="s">
        <v>105</v>
      </c>
      <c r="G451" s="10">
        <v>77.7</v>
      </c>
    </row>
    <row r="452" spans="2:7" ht="47.45" customHeight="1">
      <c r="B452" s="51"/>
      <c r="C452" s="26"/>
      <c r="D452" s="7" t="s">
        <v>325</v>
      </c>
      <c r="E452" s="18"/>
      <c r="F452" s="18" t="s">
        <v>326</v>
      </c>
      <c r="G452" s="11">
        <f>G453+G473</f>
        <v>1800.662</v>
      </c>
    </row>
    <row r="453" spans="2:7" ht="48" customHeight="1">
      <c r="B453" s="51"/>
      <c r="C453" s="26"/>
      <c r="D453" s="7" t="s">
        <v>327</v>
      </c>
      <c r="E453" s="15"/>
      <c r="F453" s="15" t="s">
        <v>328</v>
      </c>
      <c r="G453" s="11">
        <f>G454+G461+G468</f>
        <v>1115.212</v>
      </c>
    </row>
    <row r="454" spans="2:7" ht="31.9" customHeight="1">
      <c r="B454" s="51"/>
      <c r="C454" s="26"/>
      <c r="D454" s="7" t="s">
        <v>329</v>
      </c>
      <c r="E454" s="21"/>
      <c r="F454" s="21" t="s">
        <v>330</v>
      </c>
      <c r="G454" s="11">
        <f>G455+G457+G459</f>
        <v>140.47200000000001</v>
      </c>
    </row>
    <row r="455" spans="2:7" ht="31.9" customHeight="1">
      <c r="B455" s="51"/>
      <c r="C455" s="26"/>
      <c r="D455" s="7" t="s">
        <v>331</v>
      </c>
      <c r="E455" s="21"/>
      <c r="F455" s="21" t="s">
        <v>332</v>
      </c>
      <c r="G455" s="11">
        <f>G456</f>
        <v>128.672</v>
      </c>
    </row>
    <row r="456" spans="2:7" ht="31.9" customHeight="1">
      <c r="B456" s="51"/>
      <c r="C456" s="26"/>
      <c r="D456" s="7"/>
      <c r="E456" s="24" t="s">
        <v>104</v>
      </c>
      <c r="F456" s="25" t="s">
        <v>105</v>
      </c>
      <c r="G456" s="11">
        <f>198.672-70</f>
        <v>128.672</v>
      </c>
    </row>
    <row r="457" spans="2:7" ht="22.5" customHeight="1">
      <c r="B457" s="51"/>
      <c r="C457" s="26"/>
      <c r="D457" s="7" t="s">
        <v>333</v>
      </c>
      <c r="E457" s="21"/>
      <c r="F457" s="21" t="s">
        <v>334</v>
      </c>
      <c r="G457" s="11">
        <f>G458</f>
        <v>4</v>
      </c>
    </row>
    <row r="458" spans="2:7" ht="31.9" customHeight="1">
      <c r="B458" s="51"/>
      <c r="C458" s="26"/>
      <c r="D458" s="7"/>
      <c r="E458" s="24" t="s">
        <v>104</v>
      </c>
      <c r="F458" s="25" t="s">
        <v>105</v>
      </c>
      <c r="G458" s="11">
        <v>4</v>
      </c>
    </row>
    <row r="459" spans="2:7" ht="31.9" customHeight="1">
      <c r="B459" s="51"/>
      <c r="C459" s="26"/>
      <c r="D459" s="7" t="s">
        <v>335</v>
      </c>
      <c r="E459" s="21"/>
      <c r="F459" s="21" t="s">
        <v>336</v>
      </c>
      <c r="G459" s="11">
        <f>G460</f>
        <v>7.8</v>
      </c>
    </row>
    <row r="460" spans="2:7" ht="31.9" customHeight="1">
      <c r="B460" s="51"/>
      <c r="C460" s="26"/>
      <c r="D460" s="7"/>
      <c r="E460" s="24" t="s">
        <v>104</v>
      </c>
      <c r="F460" s="25" t="s">
        <v>105</v>
      </c>
      <c r="G460" s="11">
        <v>7.8</v>
      </c>
    </row>
    <row r="461" spans="2:7" ht="31.9" customHeight="1">
      <c r="B461" s="51"/>
      <c r="C461" s="26"/>
      <c r="D461" s="7" t="s">
        <v>337</v>
      </c>
      <c r="E461" s="21"/>
      <c r="F461" s="21" t="s">
        <v>338</v>
      </c>
      <c r="G461" s="11">
        <f>G462+G464+G466</f>
        <v>215.45</v>
      </c>
    </row>
    <row r="462" spans="2:7" ht="39" customHeight="1">
      <c r="B462" s="51"/>
      <c r="C462" s="26"/>
      <c r="D462" s="7" t="s">
        <v>339</v>
      </c>
      <c r="E462" s="21"/>
      <c r="F462" s="21" t="s">
        <v>340</v>
      </c>
      <c r="G462" s="11">
        <f>G463</f>
        <v>77</v>
      </c>
    </row>
    <row r="463" spans="2:7" ht="31.9" customHeight="1">
      <c r="B463" s="51"/>
      <c r="C463" s="26"/>
      <c r="D463" s="7"/>
      <c r="E463" s="24" t="s">
        <v>104</v>
      </c>
      <c r="F463" s="25" t="s">
        <v>105</v>
      </c>
      <c r="G463" s="11">
        <v>77</v>
      </c>
    </row>
    <row r="464" spans="2:7" ht="31.9" customHeight="1">
      <c r="B464" s="51"/>
      <c r="C464" s="26"/>
      <c r="D464" s="7" t="s">
        <v>341</v>
      </c>
      <c r="E464" s="21"/>
      <c r="F464" s="21" t="s">
        <v>342</v>
      </c>
      <c r="G464" s="11">
        <f>G465</f>
        <v>92.25</v>
      </c>
    </row>
    <row r="465" spans="2:7" ht="31.9" customHeight="1">
      <c r="B465" s="51"/>
      <c r="C465" s="26"/>
      <c r="D465" s="7"/>
      <c r="E465" s="24" t="s">
        <v>104</v>
      </c>
      <c r="F465" s="25" t="s">
        <v>105</v>
      </c>
      <c r="G465" s="11">
        <v>92.25</v>
      </c>
    </row>
    <row r="466" spans="2:7" ht="63" customHeight="1">
      <c r="B466" s="51"/>
      <c r="C466" s="26"/>
      <c r="D466" s="7" t="s">
        <v>343</v>
      </c>
      <c r="E466" s="24"/>
      <c r="F466" s="21" t="s">
        <v>344</v>
      </c>
      <c r="G466" s="11">
        <f>G467</f>
        <v>46.2</v>
      </c>
    </row>
    <row r="467" spans="2:7" ht="31.9" customHeight="1">
      <c r="B467" s="51"/>
      <c r="C467" s="26"/>
      <c r="D467" s="7"/>
      <c r="E467" s="24" t="s">
        <v>104</v>
      </c>
      <c r="F467" s="25" t="s">
        <v>105</v>
      </c>
      <c r="G467" s="11">
        <v>46.2</v>
      </c>
    </row>
    <row r="468" spans="2:7" ht="47.45" customHeight="1">
      <c r="B468" s="51"/>
      <c r="C468" s="26"/>
      <c r="D468" s="7" t="s">
        <v>345</v>
      </c>
      <c r="E468" s="21"/>
      <c r="F468" s="21" t="s">
        <v>346</v>
      </c>
      <c r="G468" s="11">
        <f>G469+G471</f>
        <v>759.29000000000008</v>
      </c>
    </row>
    <row r="469" spans="2:7" ht="49.5" customHeight="1">
      <c r="B469" s="51"/>
      <c r="C469" s="26"/>
      <c r="D469" s="7" t="s">
        <v>347</v>
      </c>
      <c r="E469" s="18"/>
      <c r="F469" s="18" t="s">
        <v>348</v>
      </c>
      <c r="G469" s="11">
        <f>G470</f>
        <v>723.2</v>
      </c>
    </row>
    <row r="470" spans="2:7" ht="33.75" customHeight="1">
      <c r="B470" s="51"/>
      <c r="C470" s="26"/>
      <c r="D470" s="7"/>
      <c r="E470" s="24" t="s">
        <v>104</v>
      </c>
      <c r="F470" s="25" t="s">
        <v>105</v>
      </c>
      <c r="G470" s="11">
        <v>723.2</v>
      </c>
    </row>
    <row r="471" spans="2:7" ht="45.75" customHeight="1">
      <c r="B471" s="51"/>
      <c r="C471" s="26"/>
      <c r="D471" s="7" t="s">
        <v>349</v>
      </c>
      <c r="E471" s="18"/>
      <c r="F471" s="18" t="s">
        <v>350</v>
      </c>
      <c r="G471" s="11">
        <f>G472</f>
        <v>36.090000000000003</v>
      </c>
    </row>
    <row r="472" spans="2:7" ht="31.9" customHeight="1">
      <c r="B472" s="51"/>
      <c r="C472" s="26"/>
      <c r="D472" s="7"/>
      <c r="E472" s="24" t="s">
        <v>104</v>
      </c>
      <c r="F472" s="25" t="s">
        <v>105</v>
      </c>
      <c r="G472" s="11">
        <v>36.090000000000003</v>
      </c>
    </row>
    <row r="473" spans="2:7" ht="31.9" customHeight="1">
      <c r="B473" s="51"/>
      <c r="C473" s="26"/>
      <c r="D473" s="7" t="s">
        <v>351</v>
      </c>
      <c r="E473" s="15"/>
      <c r="F473" s="15" t="s">
        <v>352</v>
      </c>
      <c r="G473" s="11">
        <f>G474+G477</f>
        <v>685.45</v>
      </c>
    </row>
    <row r="474" spans="2:7" ht="31.9" customHeight="1">
      <c r="B474" s="51"/>
      <c r="C474" s="26"/>
      <c r="D474" s="7" t="s">
        <v>353</v>
      </c>
      <c r="E474" s="21"/>
      <c r="F474" s="21" t="s">
        <v>354</v>
      </c>
      <c r="G474" s="11">
        <f>G475</f>
        <v>92.25</v>
      </c>
    </row>
    <row r="475" spans="2:7" ht="31.9" customHeight="1">
      <c r="B475" s="51"/>
      <c r="C475" s="26"/>
      <c r="D475" s="7" t="s">
        <v>355</v>
      </c>
      <c r="E475" s="21"/>
      <c r="F475" s="21" t="s">
        <v>356</v>
      </c>
      <c r="G475" s="11">
        <f>G476</f>
        <v>92.25</v>
      </c>
    </row>
    <row r="476" spans="2:7" ht="33" customHeight="1">
      <c r="B476" s="51"/>
      <c r="C476" s="26"/>
      <c r="D476" s="7"/>
      <c r="E476" s="24" t="s">
        <v>104</v>
      </c>
      <c r="F476" s="25" t="s">
        <v>105</v>
      </c>
      <c r="G476" s="11">
        <v>92.25</v>
      </c>
    </row>
    <row r="477" spans="2:7" ht="37.5" customHeight="1">
      <c r="B477" s="51"/>
      <c r="C477" s="26"/>
      <c r="D477" s="7" t="s">
        <v>357</v>
      </c>
      <c r="E477" s="21"/>
      <c r="F477" s="21" t="s">
        <v>358</v>
      </c>
      <c r="G477" s="11">
        <f>G478+G480+G482</f>
        <v>593.20000000000005</v>
      </c>
    </row>
    <row r="478" spans="2:7" ht="62.45" customHeight="1">
      <c r="B478" s="51"/>
      <c r="C478" s="26"/>
      <c r="D478" s="7" t="s">
        <v>359</v>
      </c>
      <c r="E478" s="18"/>
      <c r="F478" s="18" t="s">
        <v>360</v>
      </c>
      <c r="G478" s="11">
        <f>G479</f>
        <v>121</v>
      </c>
    </row>
    <row r="479" spans="2:7" ht="31.9" customHeight="1">
      <c r="B479" s="51"/>
      <c r="C479" s="26"/>
      <c r="D479" s="7"/>
      <c r="E479" s="24" t="s">
        <v>104</v>
      </c>
      <c r="F479" s="25" t="s">
        <v>105</v>
      </c>
      <c r="G479" s="11">
        <v>121</v>
      </c>
    </row>
    <row r="480" spans="2:7" ht="22.5" customHeight="1">
      <c r="B480" s="51"/>
      <c r="C480" s="26"/>
      <c r="D480" s="7" t="s">
        <v>361</v>
      </c>
      <c r="E480" s="18"/>
      <c r="F480" s="25" t="s">
        <v>362</v>
      </c>
      <c r="G480" s="11">
        <f>G481</f>
        <v>450</v>
      </c>
    </row>
    <row r="481" spans="2:7" ht="31.9" customHeight="1">
      <c r="B481" s="51"/>
      <c r="C481" s="26"/>
      <c r="D481" s="7"/>
      <c r="E481" s="24" t="s">
        <v>104</v>
      </c>
      <c r="F481" s="25" t="s">
        <v>105</v>
      </c>
      <c r="G481" s="11">
        <v>450</v>
      </c>
    </row>
    <row r="482" spans="2:7" ht="48.75" customHeight="1">
      <c r="B482" s="51"/>
      <c r="C482" s="26"/>
      <c r="D482" s="7" t="s">
        <v>363</v>
      </c>
      <c r="E482" s="21"/>
      <c r="F482" s="25" t="s">
        <v>364</v>
      </c>
      <c r="G482" s="11">
        <f>G483</f>
        <v>22.200000000000003</v>
      </c>
    </row>
    <row r="483" spans="2:7" ht="31.9" customHeight="1">
      <c r="B483" s="51"/>
      <c r="C483" s="26"/>
      <c r="D483" s="7"/>
      <c r="E483" s="24" t="s">
        <v>104</v>
      </c>
      <c r="F483" s="25" t="s">
        <v>105</v>
      </c>
      <c r="G483" s="11">
        <f>57.2-35</f>
        <v>22.200000000000003</v>
      </c>
    </row>
    <row r="484" spans="2:7" ht="15.75" customHeight="1">
      <c r="B484" s="51"/>
      <c r="C484" s="26"/>
      <c r="D484" s="24" t="s">
        <v>373</v>
      </c>
      <c r="E484" s="24"/>
      <c r="F484" s="108" t="s">
        <v>374</v>
      </c>
      <c r="G484" s="10">
        <f>G485+G491</f>
        <v>2159.9</v>
      </c>
    </row>
    <row r="485" spans="2:7" ht="39" customHeight="1">
      <c r="B485" s="51"/>
      <c r="C485" s="26"/>
      <c r="D485" s="7" t="s">
        <v>375</v>
      </c>
      <c r="E485" s="38"/>
      <c r="F485" s="15" t="s">
        <v>376</v>
      </c>
      <c r="G485" s="10">
        <f>G486+G488</f>
        <v>1643</v>
      </c>
    </row>
    <row r="486" spans="2:7" ht="31.5" customHeight="1">
      <c r="B486" s="51"/>
      <c r="C486" s="26"/>
      <c r="D486" s="7" t="s">
        <v>386</v>
      </c>
      <c r="E486" s="38"/>
      <c r="F486" s="21" t="s">
        <v>387</v>
      </c>
      <c r="G486" s="10">
        <f>G487</f>
        <v>47</v>
      </c>
    </row>
    <row r="487" spans="2:7" ht="19.5" customHeight="1">
      <c r="B487" s="51"/>
      <c r="C487" s="26"/>
      <c r="D487" s="24"/>
      <c r="E487" s="22">
        <v>800</v>
      </c>
      <c r="F487" s="21" t="s">
        <v>116</v>
      </c>
      <c r="G487" s="10">
        <v>47</v>
      </c>
    </row>
    <row r="488" spans="2:7" ht="32.450000000000003" customHeight="1">
      <c r="B488" s="51"/>
      <c r="C488" s="26"/>
      <c r="D488" s="7" t="s">
        <v>404</v>
      </c>
      <c r="E488" s="24"/>
      <c r="F488" s="120" t="s">
        <v>405</v>
      </c>
      <c r="G488" s="11">
        <f>G489+G490</f>
        <v>1596</v>
      </c>
    </row>
    <row r="489" spans="2:7" ht="82.5" customHeight="1">
      <c r="B489" s="51"/>
      <c r="C489" s="26"/>
      <c r="D489" s="22"/>
      <c r="E489" s="24" t="s">
        <v>178</v>
      </c>
      <c r="F489" s="25" t="s">
        <v>179</v>
      </c>
      <c r="G489" s="11">
        <v>1321.8</v>
      </c>
    </row>
    <row r="490" spans="2:7" ht="32.450000000000003" customHeight="1">
      <c r="B490" s="51"/>
      <c r="C490" s="26"/>
      <c r="D490" s="22"/>
      <c r="E490" s="24" t="s">
        <v>104</v>
      </c>
      <c r="F490" s="25" t="s">
        <v>105</v>
      </c>
      <c r="G490" s="11">
        <v>274.2</v>
      </c>
    </row>
    <row r="491" spans="2:7" ht="37.9" customHeight="1">
      <c r="B491" s="51"/>
      <c r="C491" s="22"/>
      <c r="D491" s="7" t="s">
        <v>406</v>
      </c>
      <c r="E491" s="16"/>
      <c r="F491" s="15" t="s">
        <v>407</v>
      </c>
      <c r="G491" s="10">
        <f>G492+G494+G496</f>
        <v>516.9</v>
      </c>
    </row>
    <row r="492" spans="2:7" ht="20.25" customHeight="1">
      <c r="B492" s="51"/>
      <c r="C492" s="22"/>
      <c r="D492" s="7" t="s">
        <v>410</v>
      </c>
      <c r="E492" s="112"/>
      <c r="F492" s="15" t="s">
        <v>411</v>
      </c>
      <c r="G492" s="10">
        <f>G493</f>
        <v>200</v>
      </c>
    </row>
    <row r="493" spans="2:7" ht="38.25" customHeight="1">
      <c r="B493" s="51"/>
      <c r="C493" s="22"/>
      <c r="D493" s="6"/>
      <c r="E493" s="24" t="s">
        <v>104</v>
      </c>
      <c r="F493" s="25" t="s">
        <v>105</v>
      </c>
      <c r="G493" s="10">
        <v>200</v>
      </c>
    </row>
    <row r="494" spans="2:7" ht="38.25" customHeight="1">
      <c r="B494" s="51"/>
      <c r="C494" s="22"/>
      <c r="D494" s="7" t="s">
        <v>417</v>
      </c>
      <c r="E494" s="24"/>
      <c r="F494" s="15" t="s">
        <v>418</v>
      </c>
      <c r="G494" s="10">
        <f>G495</f>
        <v>300</v>
      </c>
    </row>
    <row r="495" spans="2:7" ht="38.25" customHeight="1">
      <c r="B495" s="51"/>
      <c r="C495" s="22"/>
      <c r="D495" s="7"/>
      <c r="E495" s="24" t="s">
        <v>104</v>
      </c>
      <c r="F495" s="25" t="s">
        <v>105</v>
      </c>
      <c r="G495" s="10">
        <v>300</v>
      </c>
    </row>
    <row r="496" spans="2:7" ht="38.25" customHeight="1">
      <c r="B496" s="51"/>
      <c r="C496" s="22"/>
      <c r="D496" s="7" t="s">
        <v>535</v>
      </c>
      <c r="E496" s="15"/>
      <c r="F496" s="15" t="s">
        <v>536</v>
      </c>
      <c r="G496" s="10">
        <f>G497</f>
        <v>16.899999999999999</v>
      </c>
    </row>
    <row r="497" spans="2:7" ht="21.75" customHeight="1">
      <c r="B497" s="51"/>
      <c r="C497" s="22"/>
      <c r="D497" s="7"/>
      <c r="E497" s="22">
        <v>800</v>
      </c>
      <c r="F497" s="21" t="s">
        <v>116</v>
      </c>
      <c r="G497" s="10">
        <v>16.899999999999999</v>
      </c>
    </row>
    <row r="498" spans="2:7" ht="18" customHeight="1">
      <c r="B498" s="51"/>
      <c r="C498" s="26" t="s">
        <v>443</v>
      </c>
      <c r="D498" s="37"/>
      <c r="E498" s="37"/>
      <c r="F498" s="58" t="s">
        <v>444</v>
      </c>
      <c r="G498" s="11">
        <f>G523+G499+G511+G505</f>
        <v>22540.500999999997</v>
      </c>
    </row>
    <row r="499" spans="2:7" ht="18" customHeight="1">
      <c r="B499" s="51"/>
      <c r="C499" s="22" t="s">
        <v>493</v>
      </c>
      <c r="D499" s="29"/>
      <c r="E499" s="29"/>
      <c r="F499" s="124" t="s">
        <v>494</v>
      </c>
      <c r="G499" s="11">
        <f>G500</f>
        <v>252.1</v>
      </c>
    </row>
    <row r="500" spans="2:7" ht="32.25" customHeight="1">
      <c r="B500" s="51"/>
      <c r="C500" s="22"/>
      <c r="D500" s="7" t="s">
        <v>112</v>
      </c>
      <c r="E500" s="89"/>
      <c r="F500" s="21" t="s">
        <v>495</v>
      </c>
      <c r="G500" s="11">
        <f>G502</f>
        <v>252.1</v>
      </c>
    </row>
    <row r="501" spans="2:7" ht="57" customHeight="1">
      <c r="B501" s="51"/>
      <c r="C501" s="22"/>
      <c r="D501" s="7" t="s">
        <v>114</v>
      </c>
      <c r="E501" s="89"/>
      <c r="F501" s="15" t="s">
        <v>115</v>
      </c>
      <c r="G501" s="11">
        <f>G502</f>
        <v>252.1</v>
      </c>
    </row>
    <row r="502" spans="2:7" ht="36.6" customHeight="1">
      <c r="B502" s="51"/>
      <c r="C502" s="22"/>
      <c r="D502" s="7" t="s">
        <v>117</v>
      </c>
      <c r="E502" s="23"/>
      <c r="F502" s="107" t="s">
        <v>118</v>
      </c>
      <c r="G502" s="11">
        <f>G503</f>
        <v>252.1</v>
      </c>
    </row>
    <row r="503" spans="2:7" ht="51" customHeight="1">
      <c r="B503" s="51"/>
      <c r="C503" s="22"/>
      <c r="D503" s="7" t="s">
        <v>119</v>
      </c>
      <c r="E503" s="23"/>
      <c r="F503" s="120" t="s">
        <v>120</v>
      </c>
      <c r="G503" s="11">
        <f>G504</f>
        <v>252.1</v>
      </c>
    </row>
    <row r="504" spans="2:7" ht="15.75" customHeight="1">
      <c r="B504" s="51"/>
      <c r="C504" s="22"/>
      <c r="D504" s="6"/>
      <c r="E504" s="22">
        <v>800</v>
      </c>
      <c r="F504" s="21" t="s">
        <v>116</v>
      </c>
      <c r="G504" s="11">
        <v>252.1</v>
      </c>
    </row>
    <row r="505" spans="2:7" ht="15.75" customHeight="1">
      <c r="B505" s="51"/>
      <c r="C505" s="26" t="s">
        <v>506</v>
      </c>
      <c r="D505" s="37"/>
      <c r="E505" s="37"/>
      <c r="F505" s="58" t="s">
        <v>507</v>
      </c>
      <c r="G505" s="10">
        <f>G506</f>
        <v>3435.7489999999998</v>
      </c>
    </row>
    <row r="506" spans="2:7" ht="49.5" customHeight="1">
      <c r="B506" s="51"/>
      <c r="C506" s="26"/>
      <c r="D506" s="7" t="s">
        <v>127</v>
      </c>
      <c r="E506" s="26"/>
      <c r="F506" s="18" t="s">
        <v>128</v>
      </c>
      <c r="G506" s="11">
        <f>G507</f>
        <v>3435.7489999999998</v>
      </c>
    </row>
    <row r="507" spans="2:7" ht="51" customHeight="1">
      <c r="B507" s="51"/>
      <c r="C507" s="26"/>
      <c r="D507" s="7" t="s">
        <v>129</v>
      </c>
      <c r="E507" s="15"/>
      <c r="F507" s="15" t="s">
        <v>130</v>
      </c>
      <c r="G507" s="11">
        <f>G508</f>
        <v>3435.7489999999998</v>
      </c>
    </row>
    <row r="508" spans="2:7" ht="47.25" customHeight="1">
      <c r="B508" s="51"/>
      <c r="C508" s="26"/>
      <c r="D508" s="7" t="s">
        <v>154</v>
      </c>
      <c r="E508" s="101"/>
      <c r="F508" s="18" t="s">
        <v>155</v>
      </c>
      <c r="G508" s="11">
        <f>G509</f>
        <v>3435.7489999999998</v>
      </c>
    </row>
    <row r="509" spans="2:7" ht="63.75" customHeight="1">
      <c r="B509" s="51"/>
      <c r="C509" s="26"/>
      <c r="D509" s="7" t="s">
        <v>156</v>
      </c>
      <c r="E509" s="12"/>
      <c r="F509" s="12" t="s">
        <v>157</v>
      </c>
      <c r="G509" s="11">
        <f>G510</f>
        <v>3435.7489999999998</v>
      </c>
    </row>
    <row r="510" spans="2:7" ht="15.75" customHeight="1">
      <c r="B510" s="51"/>
      <c r="C510" s="26"/>
      <c r="D510" s="7"/>
      <c r="E510" s="22">
        <v>800</v>
      </c>
      <c r="F510" s="21" t="s">
        <v>116</v>
      </c>
      <c r="G510" s="11">
        <v>3435.7489999999998</v>
      </c>
    </row>
    <row r="511" spans="2:7" ht="15.75" customHeight="1">
      <c r="B511" s="51"/>
      <c r="C511" s="26" t="s">
        <v>447</v>
      </c>
      <c r="D511" s="59"/>
      <c r="E511" s="37"/>
      <c r="F511" s="60" t="s">
        <v>448</v>
      </c>
      <c r="G511" s="11">
        <f>G512</f>
        <v>18832.651999999998</v>
      </c>
    </row>
    <row r="512" spans="2:7" ht="51.75" customHeight="1">
      <c r="B512" s="51"/>
      <c r="C512" s="36"/>
      <c r="D512" s="7" t="s">
        <v>127</v>
      </c>
      <c r="E512" s="26"/>
      <c r="F512" s="18" t="s">
        <v>128</v>
      </c>
      <c r="G512" s="11">
        <f>G513</f>
        <v>18832.651999999998</v>
      </c>
    </row>
    <row r="513" spans="2:7" ht="53.25" customHeight="1">
      <c r="B513" s="51"/>
      <c r="C513" s="36"/>
      <c r="D513" s="7" t="s">
        <v>129</v>
      </c>
      <c r="E513" s="15"/>
      <c r="F513" s="15" t="s">
        <v>130</v>
      </c>
      <c r="G513" s="11">
        <f>G514</f>
        <v>18832.651999999998</v>
      </c>
    </row>
    <row r="514" spans="2:7" ht="46.5" customHeight="1">
      <c r="B514" s="51"/>
      <c r="C514" s="36"/>
      <c r="D514" s="7" t="s">
        <v>137</v>
      </c>
      <c r="E514" s="96"/>
      <c r="F514" s="28" t="s">
        <v>138</v>
      </c>
      <c r="G514" s="11">
        <f>G519+G515+G517+G521</f>
        <v>18832.651999999998</v>
      </c>
    </row>
    <row r="515" spans="2:7" ht="20.25" customHeight="1">
      <c r="B515" s="51"/>
      <c r="C515" s="36"/>
      <c r="D515" s="7" t="s">
        <v>139</v>
      </c>
      <c r="E515" s="97"/>
      <c r="F515" s="97" t="s">
        <v>140</v>
      </c>
      <c r="G515" s="11">
        <f>G516</f>
        <v>4967.9949999999999</v>
      </c>
    </row>
    <row r="516" spans="2:7" ht="33" customHeight="1">
      <c r="B516" s="51"/>
      <c r="C516" s="36"/>
      <c r="D516" s="29"/>
      <c r="E516" s="24" t="s">
        <v>104</v>
      </c>
      <c r="F516" s="25" t="s">
        <v>105</v>
      </c>
      <c r="G516" s="236">
        <v>4967.9949999999999</v>
      </c>
    </row>
    <row r="517" spans="2:7" ht="24" customHeight="1">
      <c r="B517" s="51"/>
      <c r="C517" s="36"/>
      <c r="D517" s="7" t="s">
        <v>141</v>
      </c>
      <c r="E517" s="97"/>
      <c r="F517" s="97" t="s">
        <v>142</v>
      </c>
      <c r="G517" s="236">
        <f>G518</f>
        <v>570</v>
      </c>
    </row>
    <row r="518" spans="2:7" ht="33" customHeight="1">
      <c r="B518" s="51"/>
      <c r="C518" s="36"/>
      <c r="D518" s="29"/>
      <c r="E518" s="24" t="s">
        <v>104</v>
      </c>
      <c r="F518" s="25" t="s">
        <v>105</v>
      </c>
      <c r="G518" s="236">
        <v>570</v>
      </c>
    </row>
    <row r="519" spans="2:7" ht="32.25" customHeight="1">
      <c r="B519" s="51"/>
      <c r="C519" s="36"/>
      <c r="D519" s="7" t="s">
        <v>143</v>
      </c>
      <c r="E519" s="30"/>
      <c r="F519" s="27" t="s">
        <v>144</v>
      </c>
      <c r="G519" s="11">
        <f>G520</f>
        <v>70</v>
      </c>
    </row>
    <row r="520" spans="2:7" ht="34.5" customHeight="1">
      <c r="B520" s="51"/>
      <c r="C520" s="36"/>
      <c r="D520" s="29"/>
      <c r="E520" s="24" t="s">
        <v>104</v>
      </c>
      <c r="F520" s="25" t="s">
        <v>105</v>
      </c>
      <c r="G520" s="11">
        <v>70</v>
      </c>
    </row>
    <row r="521" spans="2:7" ht="51" customHeight="1">
      <c r="B521" s="51"/>
      <c r="C521" s="36"/>
      <c r="D521" s="7" t="s">
        <v>598</v>
      </c>
      <c r="E521" s="76"/>
      <c r="F521" s="77" t="s">
        <v>516</v>
      </c>
      <c r="G521" s="11">
        <f>G522</f>
        <v>13224.656999999999</v>
      </c>
    </row>
    <row r="522" spans="2:7" ht="34.5" customHeight="1">
      <c r="B522" s="51"/>
      <c r="C522" s="36"/>
      <c r="D522" s="29"/>
      <c r="E522" s="24" t="s">
        <v>104</v>
      </c>
      <c r="F522" s="25" t="s">
        <v>105</v>
      </c>
      <c r="G522" s="11">
        <v>13224.656999999999</v>
      </c>
    </row>
    <row r="523" spans="2:7" ht="18" customHeight="1">
      <c r="B523" s="51"/>
      <c r="C523" s="6" t="s">
        <v>496</v>
      </c>
      <c r="D523" s="29"/>
      <c r="E523" s="6"/>
      <c r="F523" s="233" t="s">
        <v>497</v>
      </c>
      <c r="G523" s="11">
        <f>G524</f>
        <v>20</v>
      </c>
    </row>
    <row r="524" spans="2:7" ht="31.9" customHeight="1">
      <c r="B524" s="51"/>
      <c r="C524" s="22"/>
      <c r="D524" s="7" t="s">
        <v>112</v>
      </c>
      <c r="E524" s="89"/>
      <c r="F524" s="21" t="s">
        <v>495</v>
      </c>
      <c r="G524" s="11">
        <f>G525</f>
        <v>20</v>
      </c>
    </row>
    <row r="525" spans="2:7" ht="54.75" customHeight="1">
      <c r="B525" s="51"/>
      <c r="C525" s="22"/>
      <c r="D525" s="7" t="s">
        <v>121</v>
      </c>
      <c r="E525" s="22"/>
      <c r="F525" s="15" t="s">
        <v>122</v>
      </c>
      <c r="G525" s="11">
        <f>G526</f>
        <v>20</v>
      </c>
    </row>
    <row r="526" spans="2:7" ht="54.75" customHeight="1">
      <c r="B526" s="51"/>
      <c r="C526" s="22"/>
      <c r="D526" s="7" t="s">
        <v>123</v>
      </c>
      <c r="E526" s="15"/>
      <c r="F526" s="15" t="s">
        <v>124</v>
      </c>
      <c r="G526" s="11">
        <f>G527</f>
        <v>20</v>
      </c>
    </row>
    <row r="527" spans="2:7" ht="54.75" customHeight="1">
      <c r="B527" s="51"/>
      <c r="C527" s="22"/>
      <c r="D527" s="7" t="s">
        <v>125</v>
      </c>
      <c r="E527" s="15"/>
      <c r="F527" s="15" t="s">
        <v>126</v>
      </c>
      <c r="G527" s="11">
        <f>G528</f>
        <v>20</v>
      </c>
    </row>
    <row r="528" spans="2:7" ht="33.75" customHeight="1">
      <c r="B528" s="51"/>
      <c r="C528" s="22"/>
      <c r="D528" s="7"/>
      <c r="E528" s="24" t="s">
        <v>104</v>
      </c>
      <c r="F528" s="25" t="s">
        <v>105</v>
      </c>
      <c r="G528" s="11">
        <v>20</v>
      </c>
    </row>
    <row r="529" spans="2:7" ht="18.75" customHeight="1">
      <c r="B529" s="51"/>
      <c r="C529" s="26" t="s">
        <v>449</v>
      </c>
      <c r="D529" s="7"/>
      <c r="E529" s="22"/>
      <c r="F529" s="77" t="s">
        <v>450</v>
      </c>
      <c r="G529" s="11">
        <f>G535+G530</f>
        <v>7111.384</v>
      </c>
    </row>
    <row r="530" spans="2:7" ht="18.75" customHeight="1">
      <c r="B530" s="51"/>
      <c r="C530" s="26" t="s">
        <v>539</v>
      </c>
      <c r="D530" s="7"/>
      <c r="E530" s="22"/>
      <c r="F530" s="77" t="s">
        <v>609</v>
      </c>
      <c r="G530" s="11">
        <f>G531</f>
        <v>111.384</v>
      </c>
    </row>
    <row r="531" spans="2:7" ht="18.75" customHeight="1">
      <c r="B531" s="51"/>
      <c r="C531" s="26"/>
      <c r="D531" s="24" t="s">
        <v>373</v>
      </c>
      <c r="E531" s="24"/>
      <c r="F531" s="108" t="s">
        <v>374</v>
      </c>
      <c r="G531" s="10">
        <f>G532</f>
        <v>111.384</v>
      </c>
    </row>
    <row r="532" spans="2:7" ht="36" customHeight="1">
      <c r="B532" s="51"/>
      <c r="C532" s="26"/>
      <c r="D532" s="7" t="s">
        <v>406</v>
      </c>
      <c r="E532" s="16"/>
      <c r="F532" s="15" t="s">
        <v>407</v>
      </c>
      <c r="G532" s="10">
        <f>G533</f>
        <v>111.384</v>
      </c>
    </row>
    <row r="533" spans="2:7" ht="64.5" customHeight="1">
      <c r="B533" s="51"/>
      <c r="C533" s="26"/>
      <c r="D533" s="7" t="s">
        <v>557</v>
      </c>
      <c r="E533" s="13"/>
      <c r="F533" s="17" t="s">
        <v>558</v>
      </c>
      <c r="G533" s="10">
        <f>G534</f>
        <v>111.384</v>
      </c>
    </row>
    <row r="534" spans="2:7" ht="36.75" customHeight="1">
      <c r="B534" s="51"/>
      <c r="C534" s="26"/>
      <c r="D534" s="6"/>
      <c r="E534" s="24" t="s">
        <v>104</v>
      </c>
      <c r="F534" s="25" t="s">
        <v>105</v>
      </c>
      <c r="G534" s="10">
        <v>111.384</v>
      </c>
    </row>
    <row r="535" spans="2:7" ht="18.75" customHeight="1">
      <c r="B535" s="51"/>
      <c r="C535" s="26" t="s">
        <v>451</v>
      </c>
      <c r="D535" s="112"/>
      <c r="E535" s="76"/>
      <c r="F535" s="94" t="s">
        <v>452</v>
      </c>
      <c r="G535" s="11">
        <f>G536</f>
        <v>7000</v>
      </c>
    </row>
    <row r="536" spans="2:7" ht="50.25" customHeight="1">
      <c r="B536" s="51"/>
      <c r="C536" s="26"/>
      <c r="D536" s="7" t="s">
        <v>127</v>
      </c>
      <c r="E536" s="26"/>
      <c r="F536" s="18" t="s">
        <v>128</v>
      </c>
      <c r="G536" s="11">
        <f>G537</f>
        <v>7000</v>
      </c>
    </row>
    <row r="537" spans="2:7" ht="51" customHeight="1">
      <c r="B537" s="51"/>
      <c r="C537" s="26"/>
      <c r="D537" s="7" t="s">
        <v>129</v>
      </c>
      <c r="E537" s="15"/>
      <c r="F537" s="15" t="s">
        <v>130</v>
      </c>
      <c r="G537" s="11">
        <f>G538</f>
        <v>7000</v>
      </c>
    </row>
    <row r="538" spans="2:7" ht="50.25" customHeight="1">
      <c r="B538" s="51"/>
      <c r="C538" s="26"/>
      <c r="D538" s="7" t="s">
        <v>154</v>
      </c>
      <c r="E538" s="101"/>
      <c r="F538" s="18" t="s">
        <v>155</v>
      </c>
      <c r="G538" s="11">
        <f t="shared" ref="G538:G539" si="3">G539</f>
        <v>7000</v>
      </c>
    </row>
    <row r="539" spans="2:7" ht="61.5" customHeight="1">
      <c r="B539" s="51"/>
      <c r="C539" s="26"/>
      <c r="D539" s="7" t="s">
        <v>156</v>
      </c>
      <c r="E539" s="12"/>
      <c r="F539" s="12" t="s">
        <v>157</v>
      </c>
      <c r="G539" s="11">
        <f t="shared" si="3"/>
        <v>7000</v>
      </c>
    </row>
    <row r="540" spans="2:7" ht="18.75" customHeight="1">
      <c r="B540" s="51"/>
      <c r="C540" s="26"/>
      <c r="D540" s="7"/>
      <c r="E540" s="22">
        <v>800</v>
      </c>
      <c r="F540" s="21" t="s">
        <v>116</v>
      </c>
      <c r="G540" s="11">
        <v>7000</v>
      </c>
    </row>
    <row r="541" spans="2:7" ht="21" customHeight="1">
      <c r="B541" s="51"/>
      <c r="C541" s="26" t="s">
        <v>454</v>
      </c>
      <c r="D541" s="26"/>
      <c r="E541" s="37"/>
      <c r="F541" s="61" t="s">
        <v>455</v>
      </c>
      <c r="G541" s="11">
        <f t="shared" ref="G541:G549" si="4">G542</f>
        <v>122.4</v>
      </c>
    </row>
    <row r="542" spans="2:7" ht="30.75" customHeight="1">
      <c r="B542" s="51"/>
      <c r="C542" s="22" t="s">
        <v>456</v>
      </c>
      <c r="D542" s="31"/>
      <c r="E542" s="29"/>
      <c r="F542" s="21" t="s">
        <v>457</v>
      </c>
      <c r="G542" s="11">
        <f t="shared" si="4"/>
        <v>122.4</v>
      </c>
    </row>
    <row r="543" spans="2:7" ht="49.5" customHeight="1">
      <c r="B543" s="51"/>
      <c r="C543" s="22"/>
      <c r="D543" s="7" t="s">
        <v>127</v>
      </c>
      <c r="E543" s="26"/>
      <c r="F543" s="18" t="s">
        <v>128</v>
      </c>
      <c r="G543" s="11">
        <f>G544</f>
        <v>122.4</v>
      </c>
    </row>
    <row r="544" spans="2:7" ht="22.5" customHeight="1">
      <c r="B544" s="51"/>
      <c r="C544" s="22"/>
      <c r="D544" s="7" t="s">
        <v>158</v>
      </c>
      <c r="E544" s="22"/>
      <c r="F544" s="15" t="s">
        <v>159</v>
      </c>
      <c r="G544" s="11">
        <f>G548+G545</f>
        <v>122.4</v>
      </c>
    </row>
    <row r="545" spans="2:7" ht="27.75" customHeight="1">
      <c r="B545" s="51"/>
      <c r="C545" s="22"/>
      <c r="D545" s="88" t="s">
        <v>160</v>
      </c>
      <c r="E545" s="125"/>
      <c r="F545" s="103" t="s">
        <v>161</v>
      </c>
      <c r="G545" s="10">
        <f t="shared" ref="G545:G546" si="5">G546</f>
        <v>120</v>
      </c>
    </row>
    <row r="546" spans="2:7" ht="37.5" customHeight="1">
      <c r="B546" s="51"/>
      <c r="C546" s="22"/>
      <c r="D546" s="7" t="s">
        <v>162</v>
      </c>
      <c r="E546" s="28"/>
      <c r="F546" s="28" t="s">
        <v>163</v>
      </c>
      <c r="G546" s="11">
        <f t="shared" si="5"/>
        <v>120</v>
      </c>
    </row>
    <row r="547" spans="2:7" ht="36.75" customHeight="1">
      <c r="B547" s="51"/>
      <c r="C547" s="22"/>
      <c r="D547" s="7"/>
      <c r="E547" s="24" t="s">
        <v>104</v>
      </c>
      <c r="F547" s="25" t="s">
        <v>105</v>
      </c>
      <c r="G547" s="11">
        <v>120</v>
      </c>
    </row>
    <row r="548" spans="2:7" ht="32.450000000000003" customHeight="1">
      <c r="B548" s="51"/>
      <c r="C548" s="22"/>
      <c r="D548" s="23" t="s">
        <v>164</v>
      </c>
      <c r="E548" s="30"/>
      <c r="F548" s="27" t="s">
        <v>165</v>
      </c>
      <c r="G548" s="10">
        <f t="shared" si="4"/>
        <v>2.4</v>
      </c>
    </row>
    <row r="549" spans="2:7" ht="36" customHeight="1">
      <c r="B549" s="51"/>
      <c r="C549" s="22"/>
      <c r="D549" s="7" t="s">
        <v>166</v>
      </c>
      <c r="E549" s="102"/>
      <c r="F549" s="103" t="s">
        <v>167</v>
      </c>
      <c r="G549" s="11">
        <f t="shared" si="4"/>
        <v>2.4</v>
      </c>
    </row>
    <row r="550" spans="2:7" ht="33" customHeight="1">
      <c r="B550" s="51"/>
      <c r="C550" s="22"/>
      <c r="D550" s="31"/>
      <c r="E550" s="24" t="s">
        <v>104</v>
      </c>
      <c r="F550" s="25" t="s">
        <v>105</v>
      </c>
      <c r="G550" s="11">
        <v>2.4</v>
      </c>
    </row>
    <row r="551" spans="2:7" ht="16.5" customHeight="1">
      <c r="B551" s="51"/>
      <c r="C551" s="26" t="s">
        <v>479</v>
      </c>
      <c r="D551" s="16"/>
      <c r="E551" s="26"/>
      <c r="F551" s="18" t="s">
        <v>480</v>
      </c>
      <c r="G551" s="11">
        <f t="shared" ref="G551:G556" si="6">G552</f>
        <v>478.52800000000002</v>
      </c>
    </row>
    <row r="552" spans="2:7" ht="17.25" customHeight="1">
      <c r="B552" s="51"/>
      <c r="C552" s="26" t="s">
        <v>481</v>
      </c>
      <c r="D552" s="16"/>
      <c r="E552" s="26"/>
      <c r="F552" s="18" t="s">
        <v>482</v>
      </c>
      <c r="G552" s="11">
        <f t="shared" si="6"/>
        <v>478.52800000000002</v>
      </c>
    </row>
    <row r="553" spans="2:7" ht="33" customHeight="1">
      <c r="B553" s="51"/>
      <c r="C553" s="26"/>
      <c r="D553" s="7" t="s">
        <v>7</v>
      </c>
      <c r="E553" s="8"/>
      <c r="F553" s="9" t="s">
        <v>8</v>
      </c>
      <c r="G553" s="11">
        <f t="shared" si="6"/>
        <v>478.52800000000002</v>
      </c>
    </row>
    <row r="554" spans="2:7" ht="21" customHeight="1">
      <c r="B554" s="51"/>
      <c r="C554" s="26"/>
      <c r="D554" s="7" t="s">
        <v>9</v>
      </c>
      <c r="E554" s="8"/>
      <c r="F554" s="9" t="s">
        <v>10</v>
      </c>
      <c r="G554" s="11">
        <f>G555+G558</f>
        <v>478.52800000000002</v>
      </c>
    </row>
    <row r="555" spans="2:7" ht="35.25" customHeight="1">
      <c r="B555" s="51"/>
      <c r="C555" s="22"/>
      <c r="D555" s="7" t="s">
        <v>573</v>
      </c>
      <c r="E555" s="9"/>
      <c r="F555" s="9" t="s">
        <v>574</v>
      </c>
      <c r="G555" s="10">
        <f t="shared" si="6"/>
        <v>414.64600000000002</v>
      </c>
    </row>
    <row r="556" spans="2:7" ht="33" customHeight="1">
      <c r="B556" s="51"/>
      <c r="C556" s="22"/>
      <c r="D556" s="7" t="s">
        <v>575</v>
      </c>
      <c r="E556" s="75"/>
      <c r="F556" s="75" t="s">
        <v>576</v>
      </c>
      <c r="G556" s="10">
        <f t="shared" si="6"/>
        <v>414.64600000000002</v>
      </c>
    </row>
    <row r="557" spans="2:7" ht="18" customHeight="1">
      <c r="B557" s="51"/>
      <c r="C557" s="22"/>
      <c r="D557" s="7"/>
      <c r="E557" s="76">
        <v>500</v>
      </c>
      <c r="F557" s="77" t="s">
        <v>147</v>
      </c>
      <c r="G557" s="10">
        <v>414.64600000000002</v>
      </c>
    </row>
    <row r="558" spans="2:7" ht="33.75" customHeight="1">
      <c r="B558" s="51"/>
      <c r="C558" s="22"/>
      <c r="D558" s="7" t="s">
        <v>585</v>
      </c>
      <c r="E558" s="13"/>
      <c r="F558" s="79" t="s">
        <v>584</v>
      </c>
      <c r="G558" s="11">
        <f>G559</f>
        <v>63.881999999999998</v>
      </c>
    </row>
    <row r="559" spans="2:7" ht="18" customHeight="1">
      <c r="B559" s="51"/>
      <c r="C559" s="22"/>
      <c r="D559" s="7" t="s">
        <v>586</v>
      </c>
      <c r="E559" s="13"/>
      <c r="F559" s="79" t="s">
        <v>587</v>
      </c>
      <c r="G559" s="11">
        <f>G560</f>
        <v>63.881999999999998</v>
      </c>
    </row>
    <row r="560" spans="2:7" ht="18" customHeight="1">
      <c r="B560" s="51"/>
      <c r="C560" s="22"/>
      <c r="D560" s="7"/>
      <c r="E560" s="80">
        <v>200</v>
      </c>
      <c r="F560" s="81" t="s">
        <v>147</v>
      </c>
      <c r="G560" s="11">
        <v>63.881999999999998</v>
      </c>
    </row>
    <row r="561" spans="2:7" ht="15">
      <c r="B561" s="51"/>
      <c r="C561" s="26">
        <v>1000</v>
      </c>
      <c r="D561" s="37"/>
      <c r="E561" s="37"/>
      <c r="F561" s="61" t="s">
        <v>463</v>
      </c>
      <c r="G561" s="11">
        <f>G562+G567</f>
        <v>3122.0520000000001</v>
      </c>
    </row>
    <row r="562" spans="2:7" ht="15">
      <c r="B562" s="51"/>
      <c r="C562" s="22">
        <v>1001</v>
      </c>
      <c r="D562" s="22"/>
      <c r="E562" s="22"/>
      <c r="F562" s="126" t="s">
        <v>498</v>
      </c>
      <c r="G562" s="10">
        <f>G563</f>
        <v>2293.9</v>
      </c>
    </row>
    <row r="563" spans="2:7" ht="17.25" customHeight="1">
      <c r="B563" s="51"/>
      <c r="C563" s="22"/>
      <c r="D563" s="24" t="s">
        <v>373</v>
      </c>
      <c r="E563" s="24"/>
      <c r="F563" s="108" t="s">
        <v>374</v>
      </c>
      <c r="G563" s="10">
        <f>G564</f>
        <v>2293.9</v>
      </c>
    </row>
    <row r="564" spans="2:7" ht="31.15" customHeight="1">
      <c r="B564" s="51"/>
      <c r="C564" s="22"/>
      <c r="D564" s="7" t="s">
        <v>406</v>
      </c>
      <c r="E564" s="16"/>
      <c r="F564" s="15" t="s">
        <v>407</v>
      </c>
      <c r="G564" s="10">
        <f>G565</f>
        <v>2293.9</v>
      </c>
    </row>
    <row r="565" spans="2:7" ht="48" customHeight="1">
      <c r="B565" s="51"/>
      <c r="C565" s="22"/>
      <c r="D565" s="7" t="s">
        <v>424</v>
      </c>
      <c r="E565" s="15"/>
      <c r="F565" s="15" t="s">
        <v>425</v>
      </c>
      <c r="G565" s="10">
        <f>G566</f>
        <v>2293.9</v>
      </c>
    </row>
    <row r="566" spans="2:7" ht="31.5" customHeight="1">
      <c r="B566" s="51"/>
      <c r="C566" s="22"/>
      <c r="D566" s="22"/>
      <c r="E566" s="13" t="s">
        <v>110</v>
      </c>
      <c r="F566" s="17" t="s">
        <v>111</v>
      </c>
      <c r="G566" s="10">
        <v>2293.9</v>
      </c>
    </row>
    <row r="567" spans="2:7" ht="20.25" customHeight="1">
      <c r="B567" s="51"/>
      <c r="C567" s="22">
        <v>1004</v>
      </c>
      <c r="D567" s="22"/>
      <c r="E567" s="13"/>
      <c r="F567" s="17" t="s">
        <v>485</v>
      </c>
      <c r="G567" s="10">
        <f>G568</f>
        <v>828.15200000000004</v>
      </c>
    </row>
    <row r="568" spans="2:7" ht="20.25" customHeight="1">
      <c r="B568" s="51"/>
      <c r="C568" s="22"/>
      <c r="D568" s="24" t="s">
        <v>373</v>
      </c>
      <c r="E568" s="24"/>
      <c r="F568" s="108" t="s">
        <v>374</v>
      </c>
      <c r="G568" s="10">
        <f>G569</f>
        <v>828.15200000000004</v>
      </c>
    </row>
    <row r="569" spans="2:7" ht="31.5" customHeight="1">
      <c r="B569" s="51"/>
      <c r="C569" s="22"/>
      <c r="D569" s="7" t="s">
        <v>406</v>
      </c>
      <c r="E569" s="16"/>
      <c r="F569" s="15" t="s">
        <v>407</v>
      </c>
      <c r="G569" s="10">
        <f>G570</f>
        <v>828.15200000000004</v>
      </c>
    </row>
    <row r="570" spans="2:7" ht="62.25" customHeight="1">
      <c r="B570" s="51"/>
      <c r="C570" s="22"/>
      <c r="D570" s="7" t="s">
        <v>555</v>
      </c>
      <c r="E570" s="24"/>
      <c r="F570" s="25" t="s">
        <v>556</v>
      </c>
      <c r="G570" s="10">
        <f>G571</f>
        <v>828.15200000000004</v>
      </c>
    </row>
    <row r="571" spans="2:7" ht="31.5" customHeight="1">
      <c r="B571" s="51"/>
      <c r="C571" s="22"/>
      <c r="D571" s="119"/>
      <c r="E571" s="93" t="s">
        <v>135</v>
      </c>
      <c r="F571" s="94" t="s">
        <v>136</v>
      </c>
      <c r="G571" s="10">
        <v>828.15200000000004</v>
      </c>
    </row>
    <row r="572" spans="2:7" ht="34.5" customHeight="1">
      <c r="B572" s="63">
        <v>580</v>
      </c>
      <c r="C572" s="22"/>
      <c r="D572" s="6"/>
      <c r="E572" s="112"/>
      <c r="F572" s="36" t="s">
        <v>499</v>
      </c>
      <c r="G572" s="127">
        <f>G573</f>
        <v>1448.1</v>
      </c>
    </row>
    <row r="573" spans="2:7" ht="15">
      <c r="B573" s="51"/>
      <c r="C573" s="26" t="s">
        <v>432</v>
      </c>
      <c r="D573" s="26"/>
      <c r="E573" s="37"/>
      <c r="F573" s="55" t="s">
        <v>433</v>
      </c>
      <c r="G573" s="10">
        <f>G574</f>
        <v>1448.1</v>
      </c>
    </row>
    <row r="574" spans="2:7" ht="51" customHeight="1">
      <c r="B574" s="51"/>
      <c r="C574" s="14" t="s">
        <v>500</v>
      </c>
      <c r="D574" s="26"/>
      <c r="E574" s="37"/>
      <c r="F574" s="12" t="s">
        <v>501</v>
      </c>
      <c r="G574" s="11">
        <f>G575</f>
        <v>1448.1</v>
      </c>
    </row>
    <row r="575" spans="2:7" ht="19.5" customHeight="1">
      <c r="B575" s="51"/>
      <c r="C575" s="14"/>
      <c r="D575" s="24" t="s">
        <v>373</v>
      </c>
      <c r="E575" s="24"/>
      <c r="F575" s="121" t="s">
        <v>374</v>
      </c>
      <c r="G575" s="11">
        <f>G576</f>
        <v>1448.1</v>
      </c>
    </row>
    <row r="576" spans="2:7" ht="32.25" customHeight="1">
      <c r="B576" s="51"/>
      <c r="C576" s="14"/>
      <c r="D576" s="7" t="s">
        <v>375</v>
      </c>
      <c r="E576" s="38"/>
      <c r="F576" s="15" t="s">
        <v>376</v>
      </c>
      <c r="G576" s="10">
        <f>G577+G579+G583</f>
        <v>1448.1</v>
      </c>
    </row>
    <row r="577" spans="2:35" ht="32.25" customHeight="1">
      <c r="B577" s="51"/>
      <c r="C577" s="14"/>
      <c r="D577" s="7" t="s">
        <v>381</v>
      </c>
      <c r="E577" s="38"/>
      <c r="F577" s="15" t="s">
        <v>382</v>
      </c>
      <c r="G577" s="10">
        <f>G578</f>
        <v>735.8</v>
      </c>
    </row>
    <row r="578" spans="2:35" ht="80.25" customHeight="1">
      <c r="B578" s="51"/>
      <c r="C578" s="14"/>
      <c r="D578" s="7"/>
      <c r="E578" s="24" t="s">
        <v>178</v>
      </c>
      <c r="F578" s="25" t="s">
        <v>179</v>
      </c>
      <c r="G578" s="10">
        <v>735.8</v>
      </c>
    </row>
    <row r="579" spans="2:35" ht="32.25" customHeight="1">
      <c r="B579" s="51"/>
      <c r="C579" s="14"/>
      <c r="D579" s="7" t="s">
        <v>385</v>
      </c>
      <c r="E579" s="16"/>
      <c r="F579" s="15" t="s">
        <v>177</v>
      </c>
      <c r="G579" s="11">
        <f>G580+G581+G582</f>
        <v>592.70000000000005</v>
      </c>
      <c r="AI579" s="62"/>
    </row>
    <row r="580" spans="2:35" ht="79.5" customHeight="1">
      <c r="B580" s="51"/>
      <c r="C580" s="31"/>
      <c r="D580" s="22"/>
      <c r="E580" s="24" t="s">
        <v>178</v>
      </c>
      <c r="F580" s="25" t="s">
        <v>179</v>
      </c>
      <c r="G580" s="11">
        <f>496.8+13.1</f>
        <v>509.90000000000003</v>
      </c>
    </row>
    <row r="581" spans="2:35" ht="33" customHeight="1">
      <c r="B581" s="51"/>
      <c r="C581" s="31"/>
      <c r="D581" s="112"/>
      <c r="E581" s="24" t="s">
        <v>104</v>
      </c>
      <c r="F581" s="25" t="s">
        <v>105</v>
      </c>
      <c r="G581" s="11">
        <v>81</v>
      </c>
    </row>
    <row r="582" spans="2:35" ht="17.25" customHeight="1">
      <c r="B582" s="51"/>
      <c r="C582" s="31"/>
      <c r="D582" s="112"/>
      <c r="E582" s="22">
        <v>800</v>
      </c>
      <c r="F582" s="21" t="s">
        <v>116</v>
      </c>
      <c r="G582" s="11">
        <v>1.8</v>
      </c>
    </row>
    <row r="583" spans="2:35" ht="37.5" customHeight="1">
      <c r="B583" s="51"/>
      <c r="C583" s="31"/>
      <c r="D583" s="7" t="s">
        <v>388</v>
      </c>
      <c r="E583" s="110"/>
      <c r="F583" s="15" t="s">
        <v>389</v>
      </c>
      <c r="G583" s="10">
        <f>G584+G585</f>
        <v>119.6</v>
      </c>
    </row>
    <row r="584" spans="2:35" ht="78" customHeight="1">
      <c r="B584" s="51"/>
      <c r="C584" s="31"/>
      <c r="D584" s="24"/>
      <c r="E584" s="24" t="s">
        <v>178</v>
      </c>
      <c r="F584" s="25" t="s">
        <v>179</v>
      </c>
      <c r="G584" s="10">
        <v>95</v>
      </c>
    </row>
    <row r="585" spans="2:35" ht="32.25" customHeight="1">
      <c r="B585" s="51"/>
      <c r="C585" s="31"/>
      <c r="D585" s="24"/>
      <c r="E585" s="24" t="s">
        <v>104</v>
      </c>
      <c r="F585" s="25" t="s">
        <v>105</v>
      </c>
      <c r="G585" s="10">
        <v>24.6</v>
      </c>
    </row>
    <row r="586" spans="2:35" ht="37.5" customHeight="1">
      <c r="B586" s="237">
        <v>980</v>
      </c>
      <c r="C586" s="51"/>
      <c r="D586" s="93"/>
      <c r="E586" s="22"/>
      <c r="F586" s="36" t="s">
        <v>502</v>
      </c>
      <c r="G586" s="127">
        <f>G587+G647+G614+G629</f>
        <v>50676.741999999991</v>
      </c>
    </row>
    <row r="587" spans="2:35" ht="15">
      <c r="B587" s="51"/>
      <c r="C587" s="26" t="s">
        <v>432</v>
      </c>
      <c r="D587" s="26"/>
      <c r="E587" s="37"/>
      <c r="F587" s="55" t="s">
        <v>433</v>
      </c>
      <c r="G587" s="11">
        <f>G588+G603+G609</f>
        <v>7587.0749999999989</v>
      </c>
    </row>
    <row r="588" spans="2:35" ht="49.5" customHeight="1">
      <c r="B588" s="51"/>
      <c r="C588" s="14" t="s">
        <v>500</v>
      </c>
      <c r="D588" s="26"/>
      <c r="E588" s="37"/>
      <c r="F588" s="12" t="s">
        <v>501</v>
      </c>
      <c r="G588" s="11">
        <f>G589+G599</f>
        <v>6632.2749999999987</v>
      </c>
    </row>
    <row r="589" spans="2:35" ht="61.5" customHeight="1">
      <c r="B589" s="51"/>
      <c r="C589" s="14"/>
      <c r="D589" s="7" t="s">
        <v>270</v>
      </c>
      <c r="E589" s="15"/>
      <c r="F589" s="15" t="s">
        <v>503</v>
      </c>
      <c r="G589" s="11">
        <f>G590</f>
        <v>6553.9999999999991</v>
      </c>
    </row>
    <row r="590" spans="2:35" ht="32.25" customHeight="1">
      <c r="B590" s="51"/>
      <c r="C590" s="14"/>
      <c r="D590" s="7" t="s">
        <v>286</v>
      </c>
      <c r="E590" s="12"/>
      <c r="F590" s="12" t="s">
        <v>287</v>
      </c>
      <c r="G590" s="11">
        <f>G591</f>
        <v>6553.9999999999991</v>
      </c>
    </row>
    <row r="591" spans="2:35" ht="37.5" customHeight="1">
      <c r="B591" s="51"/>
      <c r="C591" s="14"/>
      <c r="D591" s="7" t="s">
        <v>288</v>
      </c>
      <c r="E591" s="15"/>
      <c r="F591" s="15" t="s">
        <v>289</v>
      </c>
      <c r="G591" s="11">
        <f>G592+G596</f>
        <v>6553.9999999999991</v>
      </c>
    </row>
    <row r="592" spans="2:35" ht="30" customHeight="1">
      <c r="B592" s="51"/>
      <c r="C592" s="14"/>
      <c r="D592" s="7" t="s">
        <v>290</v>
      </c>
      <c r="E592" s="15"/>
      <c r="F592" s="15" t="s">
        <v>177</v>
      </c>
      <c r="G592" s="11">
        <f>G593+G594+G595</f>
        <v>6448.0999999999995</v>
      </c>
    </row>
    <row r="593" spans="2:7" ht="80.25" customHeight="1">
      <c r="B593" s="51"/>
      <c r="C593" s="14"/>
      <c r="D593" s="26"/>
      <c r="E593" s="22">
        <v>100</v>
      </c>
      <c r="F593" s="25" t="s">
        <v>179</v>
      </c>
      <c r="G593" s="11">
        <v>5640.32</v>
      </c>
    </row>
    <row r="594" spans="2:7" ht="30">
      <c r="B594" s="51"/>
      <c r="C594" s="14"/>
      <c r="D594" s="26"/>
      <c r="E594" s="22">
        <v>200</v>
      </c>
      <c r="F594" s="25" t="s">
        <v>105</v>
      </c>
      <c r="G594" s="11">
        <v>807.28</v>
      </c>
    </row>
    <row r="595" spans="2:7" ht="15">
      <c r="B595" s="51"/>
      <c r="C595" s="14"/>
      <c r="D595" s="26"/>
      <c r="E595" s="22">
        <v>800</v>
      </c>
      <c r="F595" s="21" t="s">
        <v>116</v>
      </c>
      <c r="G595" s="11">
        <v>0.5</v>
      </c>
    </row>
    <row r="596" spans="2:7" ht="33" customHeight="1">
      <c r="B596" s="51"/>
      <c r="C596" s="14"/>
      <c r="D596" s="7" t="s">
        <v>291</v>
      </c>
      <c r="E596" s="21"/>
      <c r="F596" s="21" t="s">
        <v>292</v>
      </c>
      <c r="G596" s="11">
        <f>G597+G598</f>
        <v>105.9</v>
      </c>
    </row>
    <row r="597" spans="2:7" ht="77.25" customHeight="1">
      <c r="B597" s="51"/>
      <c r="C597" s="14"/>
      <c r="D597" s="22"/>
      <c r="E597" s="24" t="s">
        <v>178</v>
      </c>
      <c r="F597" s="25" t="s">
        <v>179</v>
      </c>
      <c r="G597" s="11">
        <v>85</v>
      </c>
    </row>
    <row r="598" spans="2:7" ht="36" customHeight="1">
      <c r="B598" s="51"/>
      <c r="C598" s="14"/>
      <c r="D598" s="22"/>
      <c r="E598" s="24" t="s">
        <v>104</v>
      </c>
      <c r="F598" s="25" t="s">
        <v>105</v>
      </c>
      <c r="G598" s="11">
        <v>20.9</v>
      </c>
    </row>
    <row r="599" spans="2:7" ht="18.75" customHeight="1">
      <c r="B599" s="51"/>
      <c r="C599" s="14"/>
      <c r="D599" s="24" t="s">
        <v>373</v>
      </c>
      <c r="E599" s="24"/>
      <c r="F599" s="108" t="s">
        <v>374</v>
      </c>
      <c r="G599" s="11">
        <f>G600</f>
        <v>78.275000000000006</v>
      </c>
    </row>
    <row r="600" spans="2:7" ht="36" customHeight="1">
      <c r="B600" s="51"/>
      <c r="C600" s="14"/>
      <c r="D600" s="7" t="s">
        <v>375</v>
      </c>
      <c r="E600" s="38"/>
      <c r="F600" s="15" t="s">
        <v>376</v>
      </c>
      <c r="G600" s="11">
        <f>G601</f>
        <v>78.275000000000006</v>
      </c>
    </row>
    <row r="601" spans="2:7" ht="90.75" customHeight="1">
      <c r="B601" s="51"/>
      <c r="C601" s="14"/>
      <c r="D601" s="7" t="s">
        <v>521</v>
      </c>
      <c r="E601" s="22"/>
      <c r="F601" s="21" t="s">
        <v>522</v>
      </c>
      <c r="G601" s="11">
        <f>G602</f>
        <v>78.275000000000006</v>
      </c>
    </row>
    <row r="602" spans="2:7" ht="79.5" customHeight="1">
      <c r="B602" s="51"/>
      <c r="C602" s="14"/>
      <c r="D602" s="7"/>
      <c r="E602" s="24" t="s">
        <v>178</v>
      </c>
      <c r="F602" s="25" t="s">
        <v>179</v>
      </c>
      <c r="G602" s="11">
        <v>78.275000000000006</v>
      </c>
    </row>
    <row r="603" spans="2:7" ht="15">
      <c r="B603" s="51"/>
      <c r="C603" s="22" t="s">
        <v>504</v>
      </c>
      <c r="D603" s="22"/>
      <c r="E603" s="22"/>
      <c r="F603" s="21" t="s">
        <v>505</v>
      </c>
      <c r="G603" s="10">
        <f>G604</f>
        <v>922.3</v>
      </c>
    </row>
    <row r="604" spans="2:7" ht="60">
      <c r="B604" s="51"/>
      <c r="C604" s="22"/>
      <c r="D604" s="7" t="s">
        <v>270</v>
      </c>
      <c r="E604" s="15"/>
      <c r="F604" s="15" t="s">
        <v>503</v>
      </c>
      <c r="G604" s="10">
        <f>G605</f>
        <v>922.3</v>
      </c>
    </row>
    <row r="605" spans="2:7" ht="36.75" customHeight="1">
      <c r="B605" s="51"/>
      <c r="C605" s="22"/>
      <c r="D605" s="7" t="s">
        <v>272</v>
      </c>
      <c r="E605" s="12"/>
      <c r="F605" s="12" t="s">
        <v>273</v>
      </c>
      <c r="G605" s="10">
        <f>G606</f>
        <v>922.3</v>
      </c>
    </row>
    <row r="606" spans="2:7" ht="66.75" customHeight="1">
      <c r="B606" s="51"/>
      <c r="C606" s="22"/>
      <c r="D606" s="7" t="s">
        <v>274</v>
      </c>
      <c r="E606" s="18"/>
      <c r="F606" s="18" t="s">
        <v>275</v>
      </c>
      <c r="G606" s="10">
        <f>G607</f>
        <v>922.3</v>
      </c>
    </row>
    <row r="607" spans="2:7" ht="30">
      <c r="B607" s="51"/>
      <c r="C607" s="22"/>
      <c r="D607" s="7" t="s">
        <v>276</v>
      </c>
      <c r="E607" s="108"/>
      <c r="F607" s="108" t="s">
        <v>277</v>
      </c>
      <c r="G607" s="10">
        <f>G608</f>
        <v>922.3</v>
      </c>
    </row>
    <row r="608" spans="2:7" ht="15">
      <c r="B608" s="51"/>
      <c r="C608" s="22"/>
      <c r="D608" s="111"/>
      <c r="E608" s="22">
        <v>800</v>
      </c>
      <c r="F608" s="21" t="s">
        <v>116</v>
      </c>
      <c r="G608" s="10">
        <v>922.3</v>
      </c>
    </row>
    <row r="609" spans="2:7" ht="15">
      <c r="B609" s="51"/>
      <c r="C609" s="22" t="s">
        <v>438</v>
      </c>
      <c r="D609" s="22"/>
      <c r="E609" s="22"/>
      <c r="F609" s="21" t="s">
        <v>439</v>
      </c>
      <c r="G609" s="10">
        <f>G610</f>
        <v>32.5</v>
      </c>
    </row>
    <row r="610" spans="2:7" ht="15">
      <c r="B610" s="51"/>
      <c r="C610" s="22"/>
      <c r="D610" s="24" t="s">
        <v>373</v>
      </c>
      <c r="E610" s="24"/>
      <c r="F610" s="108" t="s">
        <v>374</v>
      </c>
      <c r="G610" s="128">
        <f>G611</f>
        <v>32.5</v>
      </c>
    </row>
    <row r="611" spans="2:7" ht="33.75" customHeight="1">
      <c r="B611" s="51"/>
      <c r="C611" s="22"/>
      <c r="D611" s="7" t="s">
        <v>406</v>
      </c>
      <c r="E611" s="16"/>
      <c r="F611" s="15" t="s">
        <v>407</v>
      </c>
      <c r="G611" s="128">
        <f>G612</f>
        <v>32.5</v>
      </c>
    </row>
    <row r="612" spans="2:7" ht="90">
      <c r="B612" s="51"/>
      <c r="C612" s="22"/>
      <c r="D612" s="7" t="s">
        <v>608</v>
      </c>
      <c r="E612" s="22"/>
      <c r="F612" s="118" t="s">
        <v>419</v>
      </c>
      <c r="G612" s="10">
        <f>G613</f>
        <v>32.5</v>
      </c>
    </row>
    <row r="613" spans="2:7" ht="15">
      <c r="B613" s="51"/>
      <c r="C613" s="22"/>
      <c r="D613" s="6"/>
      <c r="E613" s="22">
        <v>800</v>
      </c>
      <c r="F613" s="21" t="s">
        <v>116</v>
      </c>
      <c r="G613" s="10">
        <v>32.5</v>
      </c>
    </row>
    <row r="614" spans="2:7" ht="15">
      <c r="B614" s="51"/>
      <c r="C614" s="26" t="s">
        <v>443</v>
      </c>
      <c r="D614" s="37"/>
      <c r="E614" s="37"/>
      <c r="F614" s="58" t="s">
        <v>444</v>
      </c>
      <c r="G614" s="10">
        <f>G621+G615</f>
        <v>2055.5509999999999</v>
      </c>
    </row>
    <row r="615" spans="2:7" ht="15">
      <c r="B615" s="51"/>
      <c r="C615" s="26" t="s">
        <v>506</v>
      </c>
      <c r="D615" s="37"/>
      <c r="E615" s="37"/>
      <c r="F615" s="58" t="s">
        <v>507</v>
      </c>
      <c r="G615" s="10">
        <f>G616</f>
        <v>703.55100000000004</v>
      </c>
    </row>
    <row r="616" spans="2:7" ht="51.75" customHeight="1">
      <c r="B616" s="51"/>
      <c r="C616" s="26"/>
      <c r="D616" s="7" t="s">
        <v>127</v>
      </c>
      <c r="E616" s="26"/>
      <c r="F616" s="18" t="s">
        <v>128</v>
      </c>
      <c r="G616" s="11">
        <f>G617</f>
        <v>703.55100000000004</v>
      </c>
    </row>
    <row r="617" spans="2:7" ht="45">
      <c r="B617" s="51"/>
      <c r="C617" s="26"/>
      <c r="D617" s="7" t="s">
        <v>129</v>
      </c>
      <c r="E617" s="15"/>
      <c r="F617" s="15" t="s">
        <v>130</v>
      </c>
      <c r="G617" s="11">
        <f>G618</f>
        <v>703.55100000000004</v>
      </c>
    </row>
    <row r="618" spans="2:7" ht="48.75" customHeight="1">
      <c r="B618" s="51"/>
      <c r="C618" s="26"/>
      <c r="D618" s="7" t="s">
        <v>154</v>
      </c>
      <c r="E618" s="101"/>
      <c r="F618" s="18" t="s">
        <v>155</v>
      </c>
      <c r="G618" s="11">
        <f>G619</f>
        <v>703.55100000000004</v>
      </c>
    </row>
    <row r="619" spans="2:7" ht="60">
      <c r="B619" s="51"/>
      <c r="C619" s="26"/>
      <c r="D619" s="7" t="s">
        <v>156</v>
      </c>
      <c r="E619" s="12"/>
      <c r="F619" s="12" t="s">
        <v>157</v>
      </c>
      <c r="G619" s="11">
        <f>G620</f>
        <v>703.55100000000004</v>
      </c>
    </row>
    <row r="620" spans="2:7" ht="15">
      <c r="B620" s="51"/>
      <c r="C620" s="26"/>
      <c r="D620" s="7"/>
      <c r="E620" s="22">
        <v>800</v>
      </c>
      <c r="F620" s="21" t="s">
        <v>116</v>
      </c>
      <c r="G620" s="11">
        <v>703.55100000000004</v>
      </c>
    </row>
    <row r="621" spans="2:7" ht="18.75" customHeight="1">
      <c r="B621" s="51"/>
      <c r="C621" s="26" t="s">
        <v>447</v>
      </c>
      <c r="D621" s="59"/>
      <c r="E621" s="37"/>
      <c r="F621" s="60" t="s">
        <v>448</v>
      </c>
      <c r="G621" s="129">
        <f>G622</f>
        <v>1352</v>
      </c>
    </row>
    <row r="622" spans="2:7" ht="49.5" customHeight="1">
      <c r="B622" s="51"/>
      <c r="C622" s="26"/>
      <c r="D622" s="7" t="s">
        <v>127</v>
      </c>
      <c r="E622" s="26"/>
      <c r="F622" s="18" t="s">
        <v>128</v>
      </c>
      <c r="G622" s="129">
        <f>G623</f>
        <v>1352</v>
      </c>
    </row>
    <row r="623" spans="2:7" ht="45">
      <c r="B623" s="51"/>
      <c r="C623" s="26"/>
      <c r="D623" s="7" t="s">
        <v>129</v>
      </c>
      <c r="E623" s="15"/>
      <c r="F623" s="15" t="s">
        <v>130</v>
      </c>
      <c r="G623" s="129">
        <f>G624</f>
        <v>1352</v>
      </c>
    </row>
    <row r="624" spans="2:7" ht="49.15" customHeight="1">
      <c r="B624" s="51"/>
      <c r="C624" s="26"/>
      <c r="D624" s="7" t="s">
        <v>137</v>
      </c>
      <c r="E624" s="96"/>
      <c r="F624" s="28" t="s">
        <v>138</v>
      </c>
      <c r="G624" s="129">
        <f>G625+G627</f>
        <v>1352</v>
      </c>
    </row>
    <row r="625" spans="2:7" ht="60">
      <c r="B625" s="51"/>
      <c r="C625" s="22"/>
      <c r="D625" s="7" t="s">
        <v>145</v>
      </c>
      <c r="E625" s="130"/>
      <c r="F625" s="98" t="s">
        <v>508</v>
      </c>
      <c r="G625" s="10">
        <f>G626</f>
        <v>1108.3</v>
      </c>
    </row>
    <row r="626" spans="2:7" ht="15">
      <c r="B626" s="51"/>
      <c r="C626" s="22"/>
      <c r="D626" s="112"/>
      <c r="E626" s="76">
        <v>500</v>
      </c>
      <c r="F626" s="77" t="s">
        <v>147</v>
      </c>
      <c r="G626" s="11">
        <v>1108.3</v>
      </c>
    </row>
    <row r="627" spans="2:7" ht="45">
      <c r="B627" s="51"/>
      <c r="C627" s="22"/>
      <c r="D627" s="7" t="s">
        <v>581</v>
      </c>
      <c r="E627" s="12"/>
      <c r="F627" s="12" t="s">
        <v>582</v>
      </c>
      <c r="G627" s="11">
        <f>G628</f>
        <v>243.7</v>
      </c>
    </row>
    <row r="628" spans="2:7" ht="15">
      <c r="B628" s="51"/>
      <c r="C628" s="22"/>
      <c r="D628" s="29"/>
      <c r="E628" s="80">
        <v>500</v>
      </c>
      <c r="F628" s="81" t="s">
        <v>147</v>
      </c>
      <c r="G628" s="11">
        <v>243.7</v>
      </c>
    </row>
    <row r="629" spans="2:7" ht="15">
      <c r="B629" s="51"/>
      <c r="C629" s="26" t="s">
        <v>449</v>
      </c>
      <c r="D629" s="26"/>
      <c r="E629" s="26"/>
      <c r="F629" s="77" t="s">
        <v>450</v>
      </c>
      <c r="G629" s="11">
        <f>G636+G630+G642</f>
        <v>4067.4159999999997</v>
      </c>
    </row>
    <row r="630" spans="2:7" ht="15">
      <c r="B630" s="51"/>
      <c r="C630" s="22" t="s">
        <v>539</v>
      </c>
      <c r="D630" s="31"/>
      <c r="E630" s="31"/>
      <c r="F630" s="94" t="s">
        <v>540</v>
      </c>
      <c r="G630" s="10">
        <f>G631</f>
        <v>3108.3609999999999</v>
      </c>
    </row>
    <row r="631" spans="2:7" ht="51.75" customHeight="1">
      <c r="B631" s="51"/>
      <c r="C631" s="26"/>
      <c r="D631" s="7" t="s">
        <v>127</v>
      </c>
      <c r="E631" s="26"/>
      <c r="F631" s="18" t="s">
        <v>128</v>
      </c>
      <c r="G631" s="10">
        <f>G632</f>
        <v>3108.3609999999999</v>
      </c>
    </row>
    <row r="632" spans="2:7" ht="66" customHeight="1">
      <c r="B632" s="51"/>
      <c r="C632" s="26"/>
      <c r="D632" s="7" t="s">
        <v>529</v>
      </c>
      <c r="E632" s="15"/>
      <c r="F632" s="15" t="s">
        <v>530</v>
      </c>
      <c r="G632" s="11">
        <f>G633</f>
        <v>3108.3609999999999</v>
      </c>
    </row>
    <row r="633" spans="2:7" ht="35.25" customHeight="1">
      <c r="B633" s="51"/>
      <c r="C633" s="26"/>
      <c r="D633" s="7" t="s">
        <v>531</v>
      </c>
      <c r="E633" s="91"/>
      <c r="F633" s="21" t="s">
        <v>532</v>
      </c>
      <c r="G633" s="11">
        <f>G634</f>
        <v>3108.3609999999999</v>
      </c>
    </row>
    <row r="634" spans="2:7" ht="24.75" customHeight="1">
      <c r="B634" s="51"/>
      <c r="C634" s="26"/>
      <c r="D634" s="7" t="s">
        <v>533</v>
      </c>
      <c r="E634" s="92"/>
      <c r="F634" s="92" t="s">
        <v>534</v>
      </c>
      <c r="G634" s="11">
        <f>G635</f>
        <v>3108.3609999999999</v>
      </c>
    </row>
    <row r="635" spans="2:7" ht="15">
      <c r="B635" s="51"/>
      <c r="C635" s="26"/>
      <c r="D635" s="7"/>
      <c r="E635" s="76">
        <v>500</v>
      </c>
      <c r="F635" s="77" t="s">
        <v>147</v>
      </c>
      <c r="G635" s="11">
        <v>3108.3609999999999</v>
      </c>
    </row>
    <row r="636" spans="2:7" ht="15">
      <c r="B636" s="51"/>
      <c r="C636" s="26" t="s">
        <v>451</v>
      </c>
      <c r="D636" s="112"/>
      <c r="E636" s="76"/>
      <c r="F636" s="94" t="s">
        <v>452</v>
      </c>
      <c r="G636" s="11">
        <f>G637</f>
        <v>777.95500000000004</v>
      </c>
    </row>
    <row r="637" spans="2:7" ht="48.75" customHeight="1">
      <c r="B637" s="51"/>
      <c r="C637" s="22"/>
      <c r="D637" s="7" t="s">
        <v>127</v>
      </c>
      <c r="E637" s="26"/>
      <c r="F637" s="18" t="s">
        <v>128</v>
      </c>
      <c r="G637" s="11">
        <f t="shared" ref="G637" si="7">G638</f>
        <v>777.95500000000004</v>
      </c>
    </row>
    <row r="638" spans="2:7" ht="49.5" customHeight="1">
      <c r="B638" s="51"/>
      <c r="C638" s="22"/>
      <c r="D638" s="7" t="s">
        <v>129</v>
      </c>
      <c r="E638" s="15"/>
      <c r="F638" s="15" t="s">
        <v>130</v>
      </c>
      <c r="G638" s="11">
        <f>G639</f>
        <v>777.95500000000004</v>
      </c>
    </row>
    <row r="639" spans="2:7" ht="31.5" customHeight="1">
      <c r="B639" s="51"/>
      <c r="C639" s="22"/>
      <c r="D639" s="7" t="s">
        <v>150</v>
      </c>
      <c r="E639" s="99"/>
      <c r="F639" s="100" t="s">
        <v>151</v>
      </c>
      <c r="G639" s="11">
        <f>G640</f>
        <v>777.95500000000004</v>
      </c>
    </row>
    <row r="640" spans="2:7" ht="31.5" customHeight="1">
      <c r="B640" s="51"/>
      <c r="C640" s="22"/>
      <c r="D640" s="7" t="s">
        <v>547</v>
      </c>
      <c r="E640" s="25"/>
      <c r="F640" s="25" t="s">
        <v>548</v>
      </c>
      <c r="G640" s="11">
        <f>G641</f>
        <v>777.95500000000004</v>
      </c>
    </row>
    <row r="641" spans="2:33" ht="17.25" customHeight="1">
      <c r="B641" s="51"/>
      <c r="C641" s="22"/>
      <c r="D641" s="7"/>
      <c r="E641" s="80">
        <v>500</v>
      </c>
      <c r="F641" s="81" t="s">
        <v>147</v>
      </c>
      <c r="G641" s="11">
        <v>777.95500000000004</v>
      </c>
    </row>
    <row r="642" spans="2:33" ht="17.25" customHeight="1">
      <c r="B642" s="51"/>
      <c r="C642" s="26" t="s">
        <v>453</v>
      </c>
      <c r="D642" s="112"/>
      <c r="E642" s="76"/>
      <c r="F642" s="94" t="s">
        <v>565</v>
      </c>
      <c r="G642" s="11">
        <f>G643</f>
        <v>181.1</v>
      </c>
    </row>
    <row r="643" spans="2:33" ht="17.25" customHeight="1">
      <c r="B643" s="51"/>
      <c r="C643" s="22"/>
      <c r="D643" s="24" t="s">
        <v>373</v>
      </c>
      <c r="E643" s="24"/>
      <c r="F643" s="108" t="s">
        <v>374</v>
      </c>
      <c r="G643" s="11">
        <f>G644</f>
        <v>181.1</v>
      </c>
    </row>
    <row r="644" spans="2:33" ht="40.5" customHeight="1">
      <c r="B644" s="51"/>
      <c r="C644" s="22"/>
      <c r="D644" s="7" t="s">
        <v>406</v>
      </c>
      <c r="E644" s="16"/>
      <c r="F644" s="15" t="s">
        <v>407</v>
      </c>
      <c r="G644" s="11">
        <f>G645</f>
        <v>181.1</v>
      </c>
    </row>
    <row r="645" spans="2:33" ht="50.25" customHeight="1">
      <c r="B645" s="51"/>
      <c r="C645" s="22"/>
      <c r="D645" s="7" t="s">
        <v>559</v>
      </c>
      <c r="E645" s="15"/>
      <c r="F645" s="15" t="s">
        <v>560</v>
      </c>
      <c r="G645" s="11">
        <f>G646</f>
        <v>181.1</v>
      </c>
    </row>
    <row r="646" spans="2:33" ht="17.25" customHeight="1">
      <c r="B646" s="51"/>
      <c r="C646" s="22"/>
      <c r="D646" s="7"/>
      <c r="E646" s="76">
        <v>500</v>
      </c>
      <c r="F646" s="77" t="s">
        <v>147</v>
      </c>
      <c r="G646" s="11">
        <v>181.1</v>
      </c>
    </row>
    <row r="647" spans="2:33" ht="48" customHeight="1">
      <c r="B647" s="51"/>
      <c r="C647" s="26">
        <v>1400</v>
      </c>
      <c r="D647" s="37"/>
      <c r="E647" s="26"/>
      <c r="F647" s="18" t="s">
        <v>509</v>
      </c>
      <c r="G647" s="11">
        <f>G648</f>
        <v>36966.699999999997</v>
      </c>
    </row>
    <row r="648" spans="2:33" ht="45">
      <c r="B648" s="51"/>
      <c r="C648" s="22">
        <v>1401</v>
      </c>
      <c r="D648" s="93"/>
      <c r="E648" s="112"/>
      <c r="F648" s="21" t="s">
        <v>510</v>
      </c>
      <c r="G648" s="11">
        <f>G649</f>
        <v>36966.699999999997</v>
      </c>
    </row>
    <row r="649" spans="2:33" ht="66" customHeight="1">
      <c r="B649" s="51"/>
      <c r="C649" s="26"/>
      <c r="D649" s="7" t="s">
        <v>270</v>
      </c>
      <c r="E649" s="15"/>
      <c r="F649" s="15" t="s">
        <v>511</v>
      </c>
      <c r="G649" s="11">
        <f>G650</f>
        <v>36966.699999999997</v>
      </c>
    </row>
    <row r="650" spans="2:33" ht="34.9" customHeight="1">
      <c r="B650" s="51"/>
      <c r="C650" s="26"/>
      <c r="D650" s="7" t="s">
        <v>278</v>
      </c>
      <c r="E650" s="12"/>
      <c r="F650" s="15" t="s">
        <v>279</v>
      </c>
      <c r="G650" s="11">
        <f>G652</f>
        <v>36966.699999999997</v>
      </c>
    </row>
    <row r="651" spans="2:33" ht="34.9" customHeight="1">
      <c r="B651" s="51"/>
      <c r="C651" s="26"/>
      <c r="D651" s="7" t="s">
        <v>280</v>
      </c>
      <c r="E651" s="15"/>
      <c r="F651" s="15" t="s">
        <v>281</v>
      </c>
      <c r="G651" s="10">
        <f>G652</f>
        <v>36966.699999999997</v>
      </c>
    </row>
    <row r="652" spans="2:33" ht="47.25" customHeight="1">
      <c r="B652" s="51"/>
      <c r="C652" s="26"/>
      <c r="D652" s="7" t="s">
        <v>282</v>
      </c>
      <c r="E652" s="15"/>
      <c r="F652" s="15" t="s">
        <v>283</v>
      </c>
      <c r="G652" s="10">
        <f>G653</f>
        <v>36966.699999999997</v>
      </c>
    </row>
    <row r="653" spans="2:33" ht="17.25" customHeight="1">
      <c r="B653" s="51"/>
      <c r="C653" s="26"/>
      <c r="D653" s="93"/>
      <c r="E653" s="112" t="s">
        <v>284</v>
      </c>
      <c r="F653" s="21" t="s">
        <v>285</v>
      </c>
      <c r="G653" s="10">
        <v>36966.699999999997</v>
      </c>
    </row>
    <row r="654" spans="2:33" ht="20.25" customHeight="1">
      <c r="B654" s="64"/>
      <c r="C654" s="64"/>
      <c r="D654" s="65"/>
      <c r="E654" s="66"/>
      <c r="F654" s="67" t="s">
        <v>512</v>
      </c>
      <c r="G654" s="41">
        <f>G15+G36+G98+G401+G572+G586</f>
        <v>539753.9709999999</v>
      </c>
      <c r="AE654" s="68">
        <f>AE15+AE36+AE98+AE401+AE572+AE586</f>
        <v>0</v>
      </c>
      <c r="AF654" s="69" t="s">
        <v>513</v>
      </c>
      <c r="AG654" s="42" t="s">
        <v>513</v>
      </c>
    </row>
    <row r="655" spans="2:33" ht="16.5" customHeight="1"/>
    <row r="656" spans="2:33" ht="18" hidden="1" customHeight="1">
      <c r="G656" s="44">
        <f>G654-'[1]6'!E375</f>
        <v>539753.9709999999</v>
      </c>
    </row>
    <row r="657" spans="7:7" ht="11.25" hidden="1" customHeight="1">
      <c r="G657" s="44">
        <f>G654-'[2]2.'!E488</f>
        <v>-1669.0040000000736</v>
      </c>
    </row>
    <row r="658" spans="7:7" hidden="1">
      <c r="G658" s="44">
        <f>G654-'[1]6'!E375</f>
        <v>539753.9709999999</v>
      </c>
    </row>
    <row r="659" spans="7:7" hidden="1">
      <c r="G659" s="44"/>
    </row>
    <row r="660" spans="7:7">
      <c r="G660" s="44"/>
    </row>
    <row r="661" spans="7:7">
      <c r="G661" s="44"/>
    </row>
    <row r="662" spans="7:7">
      <c r="G662" s="44"/>
    </row>
  </sheetData>
  <mergeCells count="5">
    <mergeCell ref="F1:G1"/>
    <mergeCell ref="F2:G2"/>
    <mergeCell ref="F3:G3"/>
    <mergeCell ref="F4:G4"/>
    <mergeCell ref="B11:G11"/>
  </mergeCells>
  <pageMargins left="0.35433070866141736" right="0.23622047244094491" top="0.35433070866141736" bottom="0.15748031496062992" header="0.31496062992125984" footer="0.19685039370078741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F37"/>
  <sheetViews>
    <sheetView view="pageBreakPreview" zoomScaleSheetLayoutView="100" workbookViewId="0">
      <selection activeCell="B15" sqref="B15"/>
    </sheetView>
  </sheetViews>
  <sheetFormatPr defaultRowHeight="12.75"/>
  <cols>
    <col min="1" max="1" width="7.140625" customWidth="1"/>
    <col min="2" max="2" width="32.28515625" customWidth="1"/>
    <col min="3" max="3" width="45.7109375" customWidth="1"/>
    <col min="4" max="4" width="21.42578125" customWidth="1"/>
    <col min="5" max="5" width="2" customWidth="1"/>
  </cols>
  <sheetData>
    <row r="1" spans="2:6">
      <c r="D1" s="132" t="s">
        <v>843</v>
      </c>
      <c r="E1" s="133"/>
    </row>
    <row r="2" spans="2:6">
      <c r="D2" s="132" t="s">
        <v>514</v>
      </c>
      <c r="E2" s="133"/>
    </row>
    <row r="3" spans="2:6">
      <c r="D3" s="132" t="s">
        <v>515</v>
      </c>
      <c r="E3" s="133"/>
    </row>
    <row r="4" spans="2:6">
      <c r="D4" s="132" t="s">
        <v>786</v>
      </c>
      <c r="E4" s="133"/>
    </row>
    <row r="5" spans="2:6">
      <c r="D5" s="132"/>
      <c r="E5" s="133"/>
    </row>
    <row r="6" spans="2:6" ht="15">
      <c r="D6" s="72" t="s">
        <v>787</v>
      </c>
      <c r="E6" s="133"/>
    </row>
    <row r="7" spans="2:6" ht="15">
      <c r="D7" s="72" t="s">
        <v>542</v>
      </c>
      <c r="E7" s="133"/>
    </row>
    <row r="8" spans="2:6" ht="15">
      <c r="D8" s="72" t="s">
        <v>543</v>
      </c>
      <c r="E8" s="133"/>
    </row>
    <row r="9" spans="2:6" ht="15">
      <c r="D9" s="72" t="s">
        <v>544</v>
      </c>
      <c r="E9" s="133"/>
    </row>
    <row r="10" spans="2:6">
      <c r="D10" s="132"/>
      <c r="E10" s="133"/>
    </row>
    <row r="11" spans="2:6" ht="23.25" customHeight="1">
      <c r="B11" s="272" t="s">
        <v>788</v>
      </c>
      <c r="C11" s="272"/>
      <c r="D11" s="273"/>
      <c r="E11" s="133"/>
    </row>
    <row r="12" spans="2:6">
      <c r="D12" s="132"/>
      <c r="E12" s="133"/>
    </row>
    <row r="13" spans="2:6" ht="51" customHeight="1">
      <c r="B13" s="238" t="s">
        <v>789</v>
      </c>
      <c r="C13" s="238" t="s">
        <v>790</v>
      </c>
      <c r="D13" s="238" t="s">
        <v>791</v>
      </c>
      <c r="F13" s="239"/>
    </row>
    <row r="14" spans="2:6" ht="15" customHeight="1">
      <c r="B14" s="238">
        <v>1</v>
      </c>
      <c r="C14" s="238">
        <v>2</v>
      </c>
      <c r="D14" s="238">
        <v>3</v>
      </c>
      <c r="F14" s="239"/>
    </row>
    <row r="15" spans="2:6" ht="48.75" customHeight="1">
      <c r="B15" s="240" t="s">
        <v>792</v>
      </c>
      <c r="C15" s="240" t="s">
        <v>793</v>
      </c>
      <c r="D15" s="145">
        <f>D16+D28</f>
        <v>7905.67</v>
      </c>
    </row>
    <row r="16" spans="2:6" ht="31.5" customHeight="1">
      <c r="B16" s="241" t="s">
        <v>794</v>
      </c>
      <c r="C16" s="242" t="s">
        <v>795</v>
      </c>
      <c r="D16" s="243">
        <f>D25+D18+D21</f>
        <v>0</v>
      </c>
    </row>
    <row r="17" spans="2:4" ht="30" customHeight="1">
      <c r="B17" s="244" t="s">
        <v>796</v>
      </c>
      <c r="C17" s="245" t="s">
        <v>797</v>
      </c>
      <c r="D17" s="246">
        <f>D18</f>
        <v>-2409.6</v>
      </c>
    </row>
    <row r="18" spans="2:4" ht="33" customHeight="1">
      <c r="B18" s="244" t="s">
        <v>798</v>
      </c>
      <c r="C18" s="245" t="s">
        <v>799</v>
      </c>
      <c r="D18" s="246">
        <v>-2409.6</v>
      </c>
    </row>
    <row r="19" spans="2:4" ht="93.75" customHeight="1">
      <c r="B19" s="244" t="s">
        <v>800</v>
      </c>
      <c r="C19" s="247" t="s">
        <v>801</v>
      </c>
      <c r="D19" s="248">
        <v>2409.6</v>
      </c>
    </row>
    <row r="20" spans="2:4" ht="81.75" customHeight="1">
      <c r="B20" s="244" t="s">
        <v>802</v>
      </c>
      <c r="C20" s="245" t="s">
        <v>803</v>
      </c>
      <c r="D20" s="248">
        <v>2409.6</v>
      </c>
    </row>
    <row r="21" spans="2:4" ht="21" customHeight="1">
      <c r="B21" s="249" t="s">
        <v>804</v>
      </c>
      <c r="C21" s="247" t="s">
        <v>805</v>
      </c>
      <c r="D21" s="248">
        <f>D22</f>
        <v>2409.6</v>
      </c>
    </row>
    <row r="22" spans="2:4" ht="34.5" customHeight="1">
      <c r="B22" s="250" t="s">
        <v>806</v>
      </c>
      <c r="C22" s="247" t="s">
        <v>807</v>
      </c>
      <c r="D22" s="246">
        <f>D24</f>
        <v>2409.6</v>
      </c>
    </row>
    <row r="23" spans="2:4" ht="34.5" customHeight="1">
      <c r="B23" s="251" t="s">
        <v>808</v>
      </c>
      <c r="C23" s="247" t="s">
        <v>809</v>
      </c>
      <c r="D23" s="246">
        <v>2409.6</v>
      </c>
    </row>
    <row r="24" spans="2:4" ht="53.25" customHeight="1">
      <c r="B24" s="250" t="s">
        <v>810</v>
      </c>
      <c r="C24" s="245" t="s">
        <v>811</v>
      </c>
      <c r="D24" s="248">
        <v>2409.6</v>
      </c>
    </row>
    <row r="25" spans="2:4" ht="32.25" customHeight="1">
      <c r="B25" s="252" t="s">
        <v>812</v>
      </c>
      <c r="C25" s="253" t="s">
        <v>813</v>
      </c>
      <c r="D25" s="246">
        <f>D26</f>
        <v>0</v>
      </c>
    </row>
    <row r="26" spans="2:4" ht="40.5" customHeight="1">
      <c r="B26" s="252" t="s">
        <v>814</v>
      </c>
      <c r="C26" s="253" t="s">
        <v>815</v>
      </c>
      <c r="D26" s="246">
        <f>D27</f>
        <v>0</v>
      </c>
    </row>
    <row r="27" spans="2:4" ht="39" customHeight="1">
      <c r="B27" s="252" t="s">
        <v>816</v>
      </c>
      <c r="C27" s="253" t="s">
        <v>817</v>
      </c>
      <c r="D27" s="246">
        <v>0</v>
      </c>
    </row>
    <row r="28" spans="2:4" ht="31.5" customHeight="1">
      <c r="B28" s="254" t="s">
        <v>818</v>
      </c>
      <c r="C28" s="255" t="s">
        <v>819</v>
      </c>
      <c r="D28" s="256">
        <f>D33</f>
        <v>7905.67</v>
      </c>
    </row>
    <row r="29" spans="2:4" ht="18.600000000000001" customHeight="1">
      <c r="B29" s="250" t="s">
        <v>820</v>
      </c>
      <c r="C29" s="257" t="s">
        <v>821</v>
      </c>
      <c r="D29" s="246">
        <v>0</v>
      </c>
    </row>
    <row r="30" spans="2:4" ht="19.899999999999999" customHeight="1">
      <c r="B30" s="250" t="s">
        <v>822</v>
      </c>
      <c r="C30" s="257" t="s">
        <v>823</v>
      </c>
      <c r="D30" s="246">
        <v>0</v>
      </c>
    </row>
    <row r="31" spans="2:4" ht="16.899999999999999" customHeight="1">
      <c r="B31" s="250" t="s">
        <v>824</v>
      </c>
      <c r="C31" s="257" t="s">
        <v>823</v>
      </c>
      <c r="D31" s="246">
        <v>0</v>
      </c>
    </row>
    <row r="32" spans="2:4" ht="31.5" customHeight="1">
      <c r="B32" s="258" t="s">
        <v>825</v>
      </c>
      <c r="C32" s="259" t="s">
        <v>826</v>
      </c>
      <c r="D32" s="246">
        <v>0</v>
      </c>
    </row>
    <row r="33" spans="2:5" ht="15">
      <c r="B33" s="250" t="s">
        <v>827</v>
      </c>
      <c r="C33" s="257" t="s">
        <v>828</v>
      </c>
      <c r="D33" s="260">
        <f>D34</f>
        <v>7905.67</v>
      </c>
    </row>
    <row r="34" spans="2:5" ht="19.899999999999999" customHeight="1">
      <c r="B34" s="250" t="s">
        <v>829</v>
      </c>
      <c r="C34" s="257" t="s">
        <v>830</v>
      </c>
      <c r="D34" s="260">
        <f>D35</f>
        <v>7905.67</v>
      </c>
    </row>
    <row r="35" spans="2:5" ht="27" customHeight="1">
      <c r="B35" s="250" t="s">
        <v>831</v>
      </c>
      <c r="C35" s="257" t="s">
        <v>832</v>
      </c>
      <c r="D35" s="260">
        <f>D36</f>
        <v>7905.67</v>
      </c>
    </row>
    <row r="36" spans="2:5" ht="31.5" customHeight="1">
      <c r="B36" s="250" t="s">
        <v>833</v>
      </c>
      <c r="C36" s="257" t="s">
        <v>834</v>
      </c>
      <c r="D36" s="260">
        <v>7905.67</v>
      </c>
      <c r="E36" s="69" t="s">
        <v>513</v>
      </c>
    </row>
    <row r="37" spans="2:5" ht="15.75">
      <c r="D37" s="261"/>
    </row>
  </sheetData>
  <mergeCells count="1">
    <mergeCell ref="B11:D11"/>
  </mergeCells>
  <pageMargins left="0.43307086614173229" right="0.23622047244094491" top="0.27559055118110237" bottom="0.47244094488188981" header="0.27559055118110237" footer="0.47244094488188981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1</vt:lpstr>
      <vt:lpstr>2</vt:lpstr>
      <vt:lpstr>3</vt:lpstr>
      <vt:lpstr>4</vt:lpstr>
      <vt:lpstr>'2'!Заголовки_для_печати</vt:lpstr>
      <vt:lpstr>'3'!Заголовки_для_печати</vt:lpstr>
      <vt:lpstr>'4'!Заголовки_для_печати</vt:lpstr>
      <vt:lpstr>'2'!Область_печати</vt:lpstr>
      <vt:lpstr>'3'!Область_печати</vt:lpstr>
      <vt:lpstr>'4'!Область_печати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cp:lastPrinted>2017-12-13T03:08:16Z</cp:lastPrinted>
  <dcterms:created xsi:type="dcterms:W3CDTF">2017-03-14T03:48:33Z</dcterms:created>
  <dcterms:modified xsi:type="dcterms:W3CDTF">2017-12-18T04:23:04Z</dcterms:modified>
</cp:coreProperties>
</file>