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0"/>
  </bookViews>
  <sheets>
    <sheet name="1" sheetId="1" r:id="rId1"/>
    <sheet name="2 " sheetId="2" r:id="rId2"/>
    <sheet name="3" sheetId="3" r:id="rId3"/>
    <sheet name="4" sheetId="4" r:id="rId4"/>
    <sheet name="5" sheetId="5" r:id="rId5"/>
    <sheet name="6" sheetId="6" r:id="rId6"/>
  </sheets>
  <definedNames>
    <definedName name="_xlnm.Print_Titles" localSheetId="1">'2 '!$8:$9</definedName>
  </definedNames>
  <calcPr fullCalcOnLoad="1"/>
</workbook>
</file>

<file path=xl/sharedStrings.xml><?xml version="1.0" encoding="utf-8"?>
<sst xmlns="http://schemas.openxmlformats.org/spreadsheetml/2006/main" count="1103" uniqueCount="440">
  <si>
    <t>Приложение №1</t>
  </si>
  <si>
    <t>Исполнено,  тыс.рублей</t>
  </si>
  <si>
    <t>Транспортный налог с организаций</t>
  </si>
  <si>
    <t>Транспортный налог с физических лиц</t>
  </si>
  <si>
    <t>% исполнения</t>
  </si>
  <si>
    <t>администратора поступлений</t>
  </si>
  <si>
    <t>182</t>
  </si>
  <si>
    <t>Федеральная налоговая служба</t>
  </si>
  <si>
    <t xml:space="preserve"> 1 01 02010 01 0000 110</t>
  </si>
  <si>
    <t xml:space="preserve"> 1 06 04011 02 0000 110</t>
  </si>
  <si>
    <t xml:space="preserve"> 1 06 04012 02 0000 110</t>
  </si>
  <si>
    <t>563</t>
  </si>
  <si>
    <t>Администрация Суксунского муниципального района</t>
  </si>
  <si>
    <t>Финансовое управление Администрации Суксунского муниципального района</t>
  </si>
  <si>
    <t>Уточненный план,  тыс. рублей</t>
  </si>
  <si>
    <t>Всего доходов</t>
  </si>
  <si>
    <t xml:space="preserve"> 1 01 02020 01 0000 110</t>
  </si>
  <si>
    <t xml:space="preserve">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</si>
  <si>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</si>
  <si>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</si>
  <si>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</t>
  </si>
  <si>
    <t xml:space="preserve">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</si>
  <si>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</si>
  <si>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100</t>
  </si>
  <si>
    <t xml:space="preserve">Федеральное казначейство 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</si>
  <si>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</si>
  <si>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</si>
  <si>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</si>
  <si>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</si>
  <si>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 xml:space="preserve">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</si>
  <si>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</si>
  <si>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к Решению Думы Суксунского                                                                                                                                       </t>
  </si>
  <si>
    <t>городского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</si>
  <si>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</si>
  <si>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</si>
  <si>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</si>
  <si>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 xml:space="preserve">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</si>
  <si>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</si>
  <si>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1 06 06043 13 0000 110</t>
  </si>
  <si>
    <t>Прочие межбюджетные трансферты, передаваемые бюджетам городских поселений</t>
  </si>
  <si>
    <t>763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</si>
  <si>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</si>
  <si>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780</t>
  </si>
  <si>
    <t>Код классификации доходов</t>
  </si>
  <si>
    <t>Наименование кода поступлений в бюджет, группы, подгруппы, статьи, подстатьи, элемента, подвида доходов, аналитических групп подвидов доходов бюджета</t>
  </si>
  <si>
    <t>Приложение 2</t>
  </si>
  <si>
    <t>Суксунского городского поселения</t>
  </si>
  <si>
    <t>Субвенции бюджетам городских поселений на выполнение передаваемых полномочий субъектов Российской Федерации</t>
  </si>
  <si>
    <t xml:space="preserve">к Решению Думы </t>
  </si>
  <si>
    <t>РЗ,ПР</t>
  </si>
  <si>
    <t>ЦСР</t>
  </si>
  <si>
    <t>ВР</t>
  </si>
  <si>
    <t>Наименование расходов</t>
  </si>
  <si>
    <t>Уточненный план</t>
  </si>
  <si>
    <t>Фактически исполнено</t>
  </si>
  <si>
    <t>6</t>
  </si>
  <si>
    <t>7</t>
  </si>
  <si>
    <t>`0100</t>
  </si>
  <si>
    <t>Общегосударственные вопросы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</si>
  <si>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</si>
  <si>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</si>
  <si>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`0104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</si>
  <si>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</si>
  <si>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Составление протоколов об административных правонарушениях</t>
  </si>
  <si>
    <t>200</t>
  </si>
  <si>
    <t>Межбюджетные трансферты</t>
  </si>
  <si>
    <t>500</t>
  </si>
  <si>
    <t>0111</t>
  </si>
  <si>
    <t>Резервные фонды</t>
  </si>
  <si>
    <t>Иные бюджетные ассигнования</t>
  </si>
  <si>
    <t>0113</t>
  </si>
  <si>
    <t>Другие общегосударственные вопросы</t>
  </si>
  <si>
    <t>Участие в Совете муниципальных образований Пермского края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</si>
  <si>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</si>
  <si>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</si>
  <si>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</si>
  <si>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</si>
  <si>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</si>
  <si>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`0300</t>
  </si>
  <si>
    <t>Национальная безопасность и правоохранительная деятельность</t>
  </si>
  <si>
    <t>`0310</t>
  </si>
  <si>
    <t>Обеспечение пожарной безопасности</t>
  </si>
  <si>
    <t>`0400</t>
  </si>
  <si>
    <t>Национальная экономика</t>
  </si>
  <si>
    <t>0409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</si>
  <si>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</si>
  <si>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</si>
  <si>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</si>
  <si>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</si>
  <si>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</si>
  <si>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</si>
  <si>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</si>
  <si>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</si>
  <si>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Уличное освещение</t>
  </si>
  <si>
    <t>600</t>
  </si>
  <si>
    <t>Прочие расходы по благоустройству</t>
  </si>
  <si>
    <t>Организация сбора и вывоза бытовых отходов и мусора</t>
  </si>
  <si>
    <t>0505</t>
  </si>
  <si>
    <t>Другие вопросы в области жилищно - коммунального хозяйства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</si>
  <si>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</si>
  <si>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</si>
  <si>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</si>
  <si>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</si>
  <si>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</si>
  <si>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</si>
  <si>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Пенсии за выслугу лет лицам, замещающим муниципальные должности муниципального образования, муниципальным служащим</t>
  </si>
  <si>
    <t>Социальное обеспечение и иные выплаты населению</t>
  </si>
  <si>
    <t>Социальное обеспечение населения</t>
  </si>
  <si>
    <t xml:space="preserve"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жилищно-коммунальных услуг </t>
  </si>
  <si>
    <t>Всего расходов</t>
  </si>
  <si>
    <t xml:space="preserve">к решению Думы </t>
  </si>
  <si>
    <t xml:space="preserve">Суксунского городского поселения </t>
  </si>
  <si>
    <t>0100</t>
  </si>
  <si>
    <t>0104</t>
  </si>
  <si>
    <t>0300</t>
  </si>
  <si>
    <t>0310</t>
  </si>
  <si>
    <t>0400</t>
  </si>
  <si>
    <t>Другие вопросы в области жилищно-коммунального хозяйства</t>
  </si>
  <si>
    <t>1000</t>
  </si>
  <si>
    <t>1003</t>
  </si>
  <si>
    <t>Дума Суксунского городского поселения</t>
  </si>
  <si>
    <t>Информирование населения</t>
  </si>
  <si>
    <t xml:space="preserve">                                                               </t>
  </si>
  <si>
    <t>Приложение 5</t>
  </si>
  <si>
    <t xml:space="preserve">                                                              </t>
  </si>
  <si>
    <t>Наименование показателя</t>
  </si>
  <si>
    <t>Уточнен-ный план</t>
  </si>
  <si>
    <t>01 05 00 00 00 0000 000</t>
  </si>
  <si>
    <t>Изменение остатков средств на счетах по учету средств бюджета</t>
  </si>
  <si>
    <t>01 05 00 00 00 0000 500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</si>
  <si>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</si>
  <si>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</si>
  <si>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</si>
  <si>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</si>
  <si>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</si>
  <si>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01 05 02 01 13 0000 510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</si>
  <si>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</si>
  <si>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</si>
  <si>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</si>
  <si>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</si>
  <si>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</si>
  <si>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</si>
  <si>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01 05 02 01 13 0000 610</t>
  </si>
  <si>
    <t>Виды муниципальных долговых обязательств</t>
  </si>
  <si>
    <t>в том числе общая сумма предоставленных гарантий по обязательствам перед третьими лицами</t>
  </si>
  <si>
    <t>1. Ценные бумаги</t>
  </si>
  <si>
    <t>2. Бюджетные кредиты, привлеченные в бюджет городского поселения от других бюджетов бюджетной системы Российской Федерации</t>
  </si>
  <si>
    <t>3. Кредиты, полученные Суксунским городским поселением от кредитных организаций</t>
  </si>
  <si>
    <t>4. Муниципальные гарантии Суксунского городского поселения</t>
  </si>
  <si>
    <t>5. Иные (за исключением указанных) непогашенные долговые обязательства Суксунcкого городского поселения</t>
  </si>
  <si>
    <t xml:space="preserve">Всего </t>
  </si>
  <si>
    <t>Обеспечение выполнения функций органами местного самоуправления</t>
  </si>
  <si>
    <t>Обеспечение деятельности органов местного самоуправления</t>
  </si>
  <si>
    <t>90 0 00 00000</t>
  </si>
  <si>
    <t>91 0 00 00000</t>
  </si>
  <si>
    <t>91 0 00 00010</t>
  </si>
  <si>
    <t>Непрограммные мероприятия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</si>
  <si>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</si>
  <si>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</si>
  <si>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Депутаты Думы Суксунского городского поселения</t>
  </si>
  <si>
    <t>Осуществление полномочий по контролю за исполением бюджетов поселений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</si>
  <si>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</si>
  <si>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92 0 00 00000</t>
  </si>
  <si>
    <t>Мероприятия, осуществляемые в рамках непрограммных направлений расходов</t>
  </si>
  <si>
    <t>04 0 00 00000</t>
  </si>
  <si>
    <t>04 1 00 00000</t>
  </si>
  <si>
    <t>04 1 01 00000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</si>
  <si>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</rPr>
      <t>»</t>
    </r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</si>
  <si>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Организация и соверщенствование бюджетного процесса</t>
    </r>
    <r>
      <rPr>
        <sz val="11"/>
        <rFont val="Calibri"/>
        <family val="2"/>
      </rPr>
      <t>»</t>
    </r>
  </si>
  <si>
    <t>Претензионно-исковая работа с должниками</t>
  </si>
  <si>
    <t>Обеспечение содержания и обслуживания нежилого муниципального фонда объектов имущества, входящих в муниципальную казну</t>
  </si>
  <si>
    <t>Совершенствование системы учета заключенных договоров аренды земельных участков, расчета арендной платы, контроля за поступлением средств по договорам аренды</t>
  </si>
  <si>
    <t>Информирование населения посредством СМИ о распоряжении земельными участками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</si>
  <si>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</si>
  <si>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Осуществление претензионно-исковой работы с должниками</t>
  </si>
  <si>
    <t>02 0 00 00000</t>
  </si>
  <si>
    <t>02 1 00 00000</t>
  </si>
  <si>
    <t>02 1 04 00000</t>
  </si>
  <si>
    <t>03 0 00 00000</t>
  </si>
  <si>
    <t>03 1 00 00000</t>
  </si>
  <si>
    <t>03 1 01 00000</t>
  </si>
  <si>
    <t>03 1 02 00000</t>
  </si>
  <si>
    <t>03 1 03 00000</t>
  </si>
  <si>
    <t>03 2 00 00000</t>
  </si>
  <si>
    <t>03 2 01 00000</t>
  </si>
  <si>
    <t>03 2 02 00000</t>
  </si>
  <si>
    <t>92 0 00 2Я010</t>
  </si>
  <si>
    <t>Муниципальная программа «Создание комфортной  среды проживания и устойчивое развитие сельских территорий в Суксунском муниципальном районе»</t>
  </si>
  <si>
    <t>Подпрограмма «Комплексное обустройство объектов общественной инфраструктуры Суксунского муниципального района»</t>
  </si>
  <si>
    <t>91 0 00 51180</t>
  </si>
  <si>
    <t>Муниципальная программа «Обеспечение безопасности жизнедеятельности жителей Суксунского района»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</si>
  <si>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характера»</t>
  </si>
  <si>
    <t>05 0 00 00000</t>
  </si>
  <si>
    <t>05 1 00 00000</t>
  </si>
  <si>
    <t>Обеспечение первичных мер по пожарной безопасности в границах Суксунского городского поселения</t>
  </si>
  <si>
    <t>02 1 01 00000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</si>
  <si>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Улучшение состояния дорог на территории Суксунского муниципального района</t>
    </r>
    <r>
      <rPr>
        <sz val="11"/>
        <color indexed="8"/>
        <rFont val="Calibri"/>
        <family val="2"/>
      </rPr>
      <t>»</t>
    </r>
  </si>
  <si>
    <t>Содержание дорог</t>
  </si>
  <si>
    <t>Капитальный ремонт и ремонт дорог</t>
  </si>
  <si>
    <t>Осуществление взносов на капитальный ремонт жилого муниципального фонда, входящего в муниципальную казну</t>
  </si>
  <si>
    <t>Обеспечение содержания и обслуживания жилого муниципального фонда объектов имущества, входящих в муниципальную казну  и свободных от прав третьих лиц</t>
  </si>
  <si>
    <t>02 1 02 00000</t>
  </si>
  <si>
    <t>Озеленение территории</t>
  </si>
  <si>
    <t>02 1 03 00000</t>
  </si>
  <si>
    <t>02 2 00 00000</t>
  </si>
  <si>
    <t>02 2 01 00000</t>
  </si>
  <si>
    <t>Обеспечение реализации основных мероприятий Программы и подпрограмм в соответствии с установленными сроками</t>
  </si>
  <si>
    <t>01 0 00 00000</t>
  </si>
  <si>
    <t>01 1 00 00000</t>
  </si>
  <si>
    <t>01 1 01 00000</t>
  </si>
  <si>
    <t>0900</t>
  </si>
  <si>
    <t>Здравоохранение</t>
  </si>
  <si>
    <t>0907</t>
  </si>
  <si>
    <t>Санитарно-эпидемиологическое благополучие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</si>
  <si>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</si>
  <si>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2Я020</t>
  </si>
  <si>
    <t>92 0 00 2С020</t>
  </si>
  <si>
    <t>1001</t>
  </si>
  <si>
    <t xml:space="preserve">0505 </t>
  </si>
  <si>
    <t>0103</t>
  </si>
  <si>
    <t>Вед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</si>
  <si>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</si>
  <si>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субвенция бюджетам поселений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</si>
  <si>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бюджетам поселений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</si>
  <si>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</si>
  <si>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</si>
  <si>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</si>
  <si>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Управление имуществом и земельными ресурсами Суксунского муниципального района</t>
    </r>
    <r>
      <rPr>
        <sz val="11"/>
        <rFont val="Calibri"/>
        <family val="2"/>
      </rPr>
      <t>»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</si>
  <si>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</si>
  <si>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</si>
  <si>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</si>
  <si>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</si>
  <si>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1 11 05313 13 0000 120</t>
  </si>
  <si>
    <t xml:space="preserve">1 14 06013 13 0000 430 </t>
  </si>
  <si>
    <t xml:space="preserve"> 1 14 06313 13 0000 430</t>
  </si>
  <si>
    <t xml:space="preserve"> 2 02 49999 13 0000 151</t>
  </si>
  <si>
    <t>софинансирование полномочий в сфере дорожной деятельности</t>
  </si>
  <si>
    <t>1 11 09045 13 0000 120</t>
  </si>
  <si>
    <t>Прочие доходы от компенсации затрат  бюджетов городских поселений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</si>
  <si>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</si>
  <si>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</t>
  </si>
  <si>
    <t>выплата материального стимулирования народным дружинникам за участие в охране общественного порядка</t>
  </si>
  <si>
    <t xml:space="preserve"> 2 02 25555 13 0000 151</t>
  </si>
  <si>
    <t xml:space="preserve"> 2 02 29999 13 0000 151</t>
  </si>
  <si>
    <t>Субвенции бюджетам городских поселений на осуществление полномочий по первичному воинскому учету на территориях, где отсутствуют военные комиссариаты</t>
  </si>
  <si>
    <t xml:space="preserve"> 2 02 35118 13 0000 151</t>
  </si>
  <si>
    <t xml:space="preserve"> 2 02 30024 13 0000 151</t>
  </si>
  <si>
    <t>субвенция бюджетам поселений на составление протоколов об административных правонарушениях</t>
  </si>
  <si>
    <t>субвенция бюджетам поселений на осуществление  полномочий  по страхованию граждан  Российской  Федерации, участвующих в деятельности дружин охраны общественного порядка на территории Пермского края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</si>
  <si>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</si>
  <si>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2 19 60010 13 0000 151</t>
  </si>
  <si>
    <t xml:space="preserve"> 1 13 02995 13 0000 130</t>
  </si>
  <si>
    <t xml:space="preserve">Дотация бюджетам городских поселений на выравнивание бюджетной обеспеченности                                                                        </t>
  </si>
  <si>
    <t xml:space="preserve"> 2 02 15001 13 0000 151</t>
  </si>
  <si>
    <t>04 1 01 2Ф110</t>
  </si>
  <si>
    <t>03 1 01 2И020</t>
  </si>
  <si>
    <t>03 1 02 2И060</t>
  </si>
  <si>
    <t>Реализация преимущественного права на предоставление жилых помещений по договорам социального найма отдельным категориям граждан; права на получение выкупной стоимости жилого помещения при переселении граждан из аварийного жилого фонда, в том числе проведение независимой оценки рыночной стоимости имущества, подлежащего выкупу для муниципальных нужд</t>
  </si>
  <si>
    <t>03 2 01 2И120</t>
  </si>
  <si>
    <t>05 2 00 00000</t>
  </si>
  <si>
    <t>Подпрограмма «Профилактика правонарушений, наркомании и алкоголизма, в том числе среди несовершеннолетних»</t>
  </si>
  <si>
    <t>05 2 01 00000</t>
  </si>
  <si>
    <t>Основное мероприятие «Повышение роли населения в укреплении законности и правопорядка»</t>
  </si>
  <si>
    <t>`0314</t>
  </si>
  <si>
    <t>Другие вопросы в области национальной безопасности и правоохранительной деятельности</t>
  </si>
  <si>
    <t>05 2 01 SП020</t>
  </si>
  <si>
    <t>Выплата материального стимулирования народным дружинникам за участие в мероприятиях по охране общественного порядка</t>
  </si>
  <si>
    <t>02 1 01 2Р210</t>
  </si>
  <si>
    <t>02 1 01 2Р220</t>
  </si>
  <si>
    <t>Подпрограмма «Формирование комфортной городской среды на территории Суксунского городского поселения»</t>
  </si>
  <si>
    <t>Поддержка муниципальных программ формирования современной городской среды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</si>
  <si>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муниципальной собственностью Суксунского городского поселения</t>
    </r>
    <r>
      <rPr>
        <sz val="11"/>
        <color indexed="8"/>
        <rFont val="Calibri"/>
        <family val="2"/>
      </rPr>
      <t>»</t>
    </r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</si>
  <si>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Эффективное управление муниципальным имуществом</t>
    </r>
    <r>
      <rPr>
        <sz val="11"/>
        <color indexed="8"/>
        <rFont val="Calibri"/>
        <family val="2"/>
      </rPr>
      <t>»</t>
    </r>
  </si>
  <si>
    <t>Снос многоквартирных жилых домов, признанных аварийными и подлежащими сносу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</si>
  <si>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надлежащего использования и содержания муниципального имущества</t>
    </r>
    <r>
      <rPr>
        <sz val="11"/>
        <color indexed="8"/>
        <rFont val="Calibri"/>
        <family val="2"/>
      </rPr>
      <t>»</t>
    </r>
  </si>
  <si>
    <t>03 1 03 2И080</t>
  </si>
  <si>
    <t>03 1 03 2И100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</si>
  <si>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Создание комфортной  среды проживания и устойчивое развитие сельских территорий в Суксунском муниципальном районе</t>
    </r>
    <r>
      <rPr>
        <sz val="11"/>
        <color indexed="8"/>
        <rFont val="Calibri"/>
        <family val="2"/>
      </rPr>
      <t>»</t>
    </r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</si>
  <si>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Комплексное обустройство объектов общественной инфраструктуры Суксунского муниципального района</t>
    </r>
    <r>
      <rPr>
        <sz val="11"/>
        <color indexed="8"/>
        <rFont val="Calibri"/>
        <family val="2"/>
      </rPr>
      <t>»</t>
    </r>
  </si>
  <si>
    <t>02 1 02 2Р230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</si>
  <si>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Благоустройство территории Суксунского городского поселения</t>
    </r>
    <r>
      <rPr>
        <sz val="11"/>
        <color indexed="8"/>
        <rFont val="Calibri"/>
        <family val="2"/>
      </rPr>
      <t>»</t>
    </r>
  </si>
  <si>
    <t>02 1 04 2Р250</t>
  </si>
  <si>
    <t>Реализация проектов инициативного бюджетирования</t>
  </si>
  <si>
    <t>02 1 04 2Р260</t>
  </si>
  <si>
    <t>02 1 04 2Р270</t>
  </si>
  <si>
    <t>02 1 04 2Р280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</si>
  <si>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Повышение эксплуатационной надежности гидротехнических сооружений</t>
    </r>
    <r>
      <rPr>
        <sz val="11"/>
        <color indexed="8"/>
        <rFont val="Calibri"/>
        <family val="2"/>
      </rPr>
      <t>»</t>
    </r>
  </si>
  <si>
    <t>02 1 03 2Р240</t>
  </si>
  <si>
    <t>Обеспечение безопасной эксплуатации ГТС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</si>
  <si>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реализации муниципальной программы</t>
    </r>
    <r>
      <rPr>
        <sz val="11"/>
        <color indexed="8"/>
        <rFont val="Calibri"/>
        <family val="2"/>
      </rPr>
      <t>»</t>
    </r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</si>
  <si>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эффективной деятельности органов местного самоупраления в сфере территориального развития, градостроительства и инфраструктуры</t>
    </r>
    <r>
      <rPr>
        <sz val="11"/>
        <color indexed="8"/>
        <rFont val="Calibri"/>
        <family val="2"/>
      </rPr>
      <t>»</t>
    </r>
  </si>
  <si>
    <t>02 2 01 2Р320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</si>
  <si>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Культура Суксунского муниципального района</t>
    </r>
    <r>
      <rPr>
        <sz val="11"/>
        <color indexed="8"/>
        <rFont val="Calibri"/>
        <family val="2"/>
      </rPr>
      <t>»</t>
    </r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</si>
  <si>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Развитие сферы культуры</t>
    </r>
    <r>
      <rPr>
        <sz val="11"/>
        <color indexed="8"/>
        <rFont val="Calibri"/>
        <family val="2"/>
      </rPr>
      <t>»</t>
    </r>
  </si>
  <si>
    <t>01 1 01 2К010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</si>
  <si>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 xml:space="preserve">Обеспечение деятельности муниципального учреждения культуры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Суксунский историко-краеведческий музей</t>
    </r>
    <r>
      <rPr>
        <sz val="11"/>
        <color indexed="8"/>
        <rFont val="Calibri"/>
        <family val="2"/>
      </rPr>
      <t>»</t>
    </r>
  </si>
  <si>
    <r>
      <t xml:space="preserve">Обеспечение реализации муниципальной услуги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Организация и проведение экскурсионных и выставочных мероприятий</t>
    </r>
    <r>
      <rPr>
        <sz val="11"/>
        <color indexed="8"/>
        <rFont val="Calibri"/>
        <family val="2"/>
      </rPr>
      <t>»</t>
    </r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</si>
  <si>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</si>
  <si>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</si>
  <si>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92 0 00 70010</t>
  </si>
  <si>
    <t>Обеспечение жильем молодых семей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</si>
  <si>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Эффективный учет муниципального имущества</t>
    </r>
    <r>
      <rPr>
        <sz val="11"/>
        <color indexed="8"/>
        <rFont val="Calibri"/>
        <family val="2"/>
      </rPr>
      <t>»</t>
    </r>
  </si>
  <si>
    <t>Проведение технической инвентаризации объектов недвижимого имущества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</si>
  <si>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земельными ресурсами Суксунского городского поселения</t>
    </r>
    <r>
      <rPr>
        <sz val="11"/>
        <color indexed="8"/>
        <rFont val="Calibri"/>
        <family val="2"/>
      </rPr>
      <t>»</t>
    </r>
  </si>
  <si>
    <t>0314</t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</si>
  <si>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Мероприятия по гражданской обороне, защите населения и территорий от чрезвычайных ситуаций природного и техногенного характера</t>
    </r>
    <r>
      <rPr>
        <sz val="11"/>
        <color indexed="8"/>
        <rFont val="Calibri"/>
        <family val="2"/>
      </rPr>
      <t>»</t>
    </r>
  </si>
  <si>
    <t>Основное мероприятие «Благоустройство дворовых и общественных территорий»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</si>
  <si>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</si>
  <si>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</si>
  <si>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администратора источника финансирования </t>
  </si>
  <si>
    <r>
      <t xml:space="preserve">Основное мероприятие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Эффективное распоряжение земельными ресурсами</t>
    </r>
    <r>
      <rPr>
        <sz val="11"/>
        <color indexed="8"/>
        <rFont val="Calibri"/>
        <family val="2"/>
      </rPr>
      <t>»</t>
    </r>
  </si>
  <si>
    <t>Приложение №3</t>
  </si>
  <si>
    <t>РЗ.РД</t>
  </si>
  <si>
    <t>91 0 00 2П040</t>
  </si>
  <si>
    <t>91 0 00 2У100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</si>
  <si>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</si>
  <si>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</si>
  <si>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</si>
  <si>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r>
      <t xml:space="preserve">Муниципальная программа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Создание комфортной  среды проживания и устойчивое развитие сельских территорий в Суксунском муниципальном районе</t>
    </r>
    <r>
      <rPr>
        <sz val="11"/>
        <color indexed="8"/>
        <rFont val="Calibri"/>
        <family val="2"/>
      </rPr>
      <t>»</t>
    </r>
  </si>
  <si>
    <t>02 1 05 00000</t>
  </si>
  <si>
    <r>
      <t xml:space="preserve">Основное мероприятие </t>
    </r>
    <r>
      <rPr>
        <sz val="11"/>
        <color indexed="8"/>
        <rFont val="Times New Roman"/>
        <family val="1"/>
      </rPr>
      <t>«Разработка документов территориального планирования»</t>
    </r>
  </si>
  <si>
    <t>02 1 05 2Р290</t>
  </si>
  <si>
    <t>Разработка нормативов градостроительного проектирования</t>
  </si>
  <si>
    <t>02 1 05 2Р310</t>
  </si>
  <si>
    <t>Разработка Программы комплексного развития социальной инфраструктуры</t>
  </si>
  <si>
    <r>
      <t xml:space="preserve">Муниципальная программа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имуществом и земельными ресурсами Суксунского муниципального района</t>
    </r>
    <r>
      <rPr>
        <sz val="11"/>
        <color indexed="8"/>
        <rFont val="Calibri"/>
        <family val="2"/>
      </rPr>
      <t>»</t>
    </r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</si>
  <si>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имуществом Суксунского городского поселения</t>
    </r>
    <r>
      <rPr>
        <sz val="11"/>
        <color indexed="8"/>
        <rFont val="Calibri"/>
        <family val="2"/>
      </rPr>
      <t>»</t>
    </r>
  </si>
  <si>
    <t>03 1 01 2И030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</si>
  <si>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Эффективное управление земельными ресурсами Суксунского городского поселения</t>
    </r>
    <r>
      <rPr>
        <sz val="11"/>
        <color indexed="8"/>
        <rFont val="Calibri"/>
        <family val="2"/>
      </rPr>
      <t>»</t>
    </r>
  </si>
  <si>
    <t>03 2 01 2И130</t>
  </si>
  <si>
    <t>03 2 02 2И140</t>
  </si>
  <si>
    <t>03 2 02 2И160</t>
  </si>
  <si>
    <r>
      <t xml:space="preserve">Муниципальная программа </t>
    </r>
    <r>
      <rPr>
        <sz val="11"/>
        <color indexed="8"/>
        <rFont val="Times New Roman"/>
        <family val="1"/>
      </rPr>
      <t>«Обеспечение безопасности жизнедеятельности жителей Суксунского района»</t>
    </r>
  </si>
  <si>
    <r>
      <t xml:space="preserve">Подпрограмма </t>
    </r>
    <r>
      <rPr>
        <sz val="11"/>
        <color indexed="8"/>
        <rFont val="Times New Roman"/>
        <family val="1"/>
      </rPr>
      <t>«Профилактика правонарушений, наркомании и алкоголизма, в том числе среди несовершеннолетних»</t>
    </r>
  </si>
  <si>
    <t>05 2 01 2П050</t>
  </si>
  <si>
    <t>Страхование граждан  Российской  Федерации, участвующих в деятельности дружин охраны общественного порядка на территории Пермского края</t>
  </si>
  <si>
    <t>91 0 00 00030</t>
  </si>
  <si>
    <t>Национальная безопасность и провоохранительная деятельность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</si>
  <si>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безопасности жизнедеятельности жителей Суксунского района</t>
    </r>
    <r>
      <rPr>
        <sz val="11"/>
        <color indexed="8"/>
        <rFont val="Calibri"/>
        <family val="2"/>
      </rPr>
      <t>»</t>
    </r>
  </si>
  <si>
    <t>05 1 01 00000</t>
  </si>
  <si>
    <r>
      <t xml:space="preserve">Основное мероприятие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Повышение защищенности населения и территории Суксунского муниципального района от чрезвычайных ситуаций и пожаров</t>
    </r>
    <r>
      <rPr>
        <sz val="11"/>
        <color indexed="8"/>
        <rFont val="Calibri"/>
        <family val="2"/>
      </rPr>
      <t>»</t>
    </r>
  </si>
  <si>
    <t>05 1 01 2Б010</t>
  </si>
  <si>
    <t>02 1 01 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</si>
  <si>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</si>
  <si>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имуществом и земельными ресурсами Суксунского муниципального района</t>
    </r>
    <r>
      <rPr>
        <sz val="11"/>
        <color indexed="8"/>
        <rFont val="Calibri"/>
        <family val="2"/>
      </rPr>
      <t>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</si>
  <si>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«Эффективное управление муниципальным имуществом»</t>
    </r>
  </si>
  <si>
    <t>03 1 02 2И070</t>
  </si>
  <si>
    <t>03 1 03 2И110</t>
  </si>
  <si>
    <r>
      <t xml:space="preserve">Основное мероприятие </t>
    </r>
    <r>
      <rPr>
        <sz val="11"/>
        <color indexed="8"/>
        <rFont val="Times New Roman"/>
        <family val="1"/>
      </rPr>
      <t>«Улучшение коммунальной инфраструктуры»</t>
    </r>
  </si>
  <si>
    <t>Ремонт водопроводных, канализационных, тепловых и электросетей</t>
  </si>
  <si>
    <t>02 1 04 2Р330</t>
  </si>
  <si>
    <t>06 0 00 00000</t>
  </si>
  <si>
    <t>Муниципальная программа «Формирование комфортной городской среды Суксунского городского поселения Суксунского муниципального района Пермского края»</t>
  </si>
  <si>
    <t>06 1 00 00000</t>
  </si>
  <si>
    <t>Подпрограмма «Формирование комфортной городской среды Суксунского городского поселения»</t>
  </si>
  <si>
    <t>06 1 01 00000</t>
  </si>
  <si>
    <t>06 1 01 L5550</t>
  </si>
  <si>
    <t>06 1 01 SЖ090</t>
  </si>
  <si>
    <t>06 1 01 2Д010</t>
  </si>
  <si>
    <t>Благоустройство дворовых территорий и территорий общего пользования</t>
  </si>
  <si>
    <t>92 0 00 2Я070</t>
  </si>
  <si>
    <t>Организация ритуальных услуг и содержание мест захоронения</t>
  </si>
  <si>
    <r>
      <t xml:space="preserve">Основное мероприятие 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Обеспечение эффективной деятельности органов местного самоуправления в сфере территориального развития, градостроительства и инфраструктуры</t>
    </r>
    <r>
      <rPr>
        <sz val="11"/>
        <color indexed="8"/>
        <rFont val="Calibri"/>
        <family val="2"/>
      </rPr>
      <t>»</t>
    </r>
  </si>
  <si>
    <t>92 0 00 2Я040</t>
  </si>
  <si>
    <t>92 0 00 2Я050</t>
  </si>
  <si>
    <t>92 0 00 2Я060</t>
  </si>
  <si>
    <t>Ликвидация муниципальных учреждений</t>
  </si>
  <si>
    <t>92 0 00 2У090</t>
  </si>
  <si>
    <t>92 0 00 2Я030</t>
  </si>
  <si>
    <t>92 0 00 2С180</t>
  </si>
  <si>
    <t>92 0 00 L4970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</si>
  <si>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</si>
  <si>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Финансовое управление Администраци Суксунского муниципального района</t>
  </si>
  <si>
    <r>
      <t xml:space="preserve">Муниципальная 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Управление муниципальными финансами и муниципальным долгом Суксунского муниципального района</t>
    </r>
    <r>
      <rPr>
        <sz val="11"/>
        <color indexed="8"/>
        <rFont val="Calibri"/>
        <family val="2"/>
      </rPr>
      <t>»</t>
    </r>
  </si>
  <si>
    <r>
      <t xml:space="preserve">Подпрограмма </t>
    </r>
    <r>
      <rPr>
        <sz val="11"/>
        <color indexed="8"/>
        <rFont val="Calibri"/>
        <family val="2"/>
      </rPr>
      <t>«</t>
    </r>
    <r>
      <rPr>
        <sz val="11"/>
        <color indexed="8"/>
        <rFont val="Times New Roman"/>
        <family val="1"/>
      </rPr>
      <t>Организация и совершенствование бюджетного процесса</t>
    </r>
    <r>
      <rPr>
        <sz val="11"/>
        <color indexed="8"/>
        <rFont val="Calibri"/>
        <family val="2"/>
      </rPr>
      <t>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</si>
  <si>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«Финансовое обеспечение непредвиденных и чрезвычайных ситуаций за счет резервного фонда Администрации Суксунского муниципального района»</t>
    </r>
  </si>
  <si>
    <t>Финансовое обеспечение непредвиденных и чрезвычайных ситуаций за счет резервного фонда Администрации Суксунского муниципального района</t>
  </si>
  <si>
    <t>91 0 00 00040</t>
  </si>
  <si>
    <t>Осуществление полномочий по контролю за исполнением бюджетов поселений</t>
  </si>
  <si>
    <t>91 0 00 00020</t>
  </si>
  <si>
    <r>
      <t xml:space="preserve">Муниципальная программа </t>
    </r>
    <r>
      <rPr>
        <sz val="11"/>
        <color indexed="8"/>
        <rFont val="Times New Roman"/>
        <family val="1"/>
      </rPr>
      <t>«Культура Суксунского муниципального района»</t>
    </r>
  </si>
  <si>
    <r>
      <t xml:space="preserve">Подпрограмма </t>
    </r>
    <r>
      <rPr>
        <sz val="11"/>
        <color indexed="8"/>
        <rFont val="Times New Roman"/>
        <family val="1"/>
      </rPr>
      <t>«Развитие сферы культуры»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</si>
  <si>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деятельности муниципального учреждения культуры «Суксунский историко-краеведческий музей»</t>
    </r>
  </si>
  <si>
    <r>
      <t xml:space="preserve">Обеспечение реализации муниципальной услуги </t>
    </r>
    <r>
      <rPr>
        <sz val="11"/>
        <color indexed="8"/>
        <rFont val="Times New Roman"/>
        <family val="1"/>
      </rPr>
      <t>«Организация и проведение экскурсионных и выставочных мероприятий»</t>
    </r>
  </si>
  <si>
    <r>
      <t xml:space="preserve">Муниципальная программа </t>
    </r>
    <r>
      <rPr>
        <sz val="11"/>
        <color indexed="8"/>
        <rFont val="Times New Roman"/>
        <family val="1"/>
      </rPr>
      <t>«Создание комфортной  среды проживания и устойчивое развитие сельских территорий в Суксунском муниципальном районе»</t>
    </r>
  </si>
  <si>
    <r>
      <t xml:space="preserve">Подпрограмма </t>
    </r>
    <r>
      <rPr>
        <sz val="11"/>
        <color indexed="8"/>
        <rFont val="Times New Roman"/>
        <family val="1"/>
      </rPr>
      <t>«Комплексное обустройство объектов общественной инфраструктуры Суксунского муниципального района»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</si>
  <si>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«Улучшение состояния дорог на территории Суксунского муниципального района»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</si>
  <si>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«Повышение эксплуатационной надежности гидротехнических сооружений»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</si>
  <si>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«Благоустройство территории Суксунского городского поселения»</t>
    </r>
  </si>
  <si>
    <t>Реализация проектов  инициативного бюджетирования</t>
  </si>
  <si>
    <r>
      <t xml:space="preserve">Подпрограмма </t>
    </r>
    <r>
      <rPr>
        <sz val="11"/>
        <color indexed="8"/>
        <rFont val="Times New Roman"/>
        <family val="1"/>
      </rPr>
      <t>«Обеспечение реализации муниципальной программы»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</si>
  <si>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эффективной деятельности органов местного самоуправления в сфере территориального развития, градостроительства и инфраструктуры»</t>
    </r>
  </si>
  <si>
    <r>
      <t xml:space="preserve">Муниципальная программа </t>
    </r>
    <r>
      <rPr>
        <sz val="11"/>
        <color indexed="8"/>
        <rFont val="Times New Roman"/>
        <family val="1"/>
      </rPr>
      <t>«Управление имуществом и земельными ресурсами Суксунского муниципального района»</t>
    </r>
  </si>
  <si>
    <r>
      <t xml:space="preserve">Подпрограмма </t>
    </r>
    <r>
      <rPr>
        <sz val="11"/>
        <color indexed="8"/>
        <rFont val="Times New Roman"/>
        <family val="1"/>
      </rPr>
      <t>«Управление имуществом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</si>
  <si>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«Эффективный учет муниципального имущества»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</si>
  <si>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«Обеспечение надлежащего использования и содержания муниципального имущества»</t>
    </r>
  </si>
  <si>
    <r>
      <t xml:space="preserve">Подпрограмма </t>
    </r>
    <r>
      <rPr>
        <sz val="11"/>
        <color indexed="8"/>
        <rFont val="Times New Roman"/>
        <family val="1"/>
      </rPr>
      <t>«Управление земельными ресурсами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</si>
  <si>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«Эффективное управление земельными ресурсами Суксунского городского поселения»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</si>
  <si>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«Эффективное распоряжение земельными ресурсами»</t>
    </r>
  </si>
  <si>
    <r>
      <t xml:space="preserve">Муниципальная программа </t>
    </r>
    <r>
      <rPr>
        <sz val="11"/>
        <color indexed="8"/>
        <rFont val="Times New Roman"/>
        <family val="1"/>
      </rPr>
      <t>«Управление муниципальными финансами и муниципальным долгом Суксунского муниципального района»</t>
    </r>
  </si>
  <si>
    <r>
      <t xml:space="preserve">Подпрограмма </t>
    </r>
    <r>
      <rPr>
        <sz val="11"/>
        <color indexed="8"/>
        <rFont val="Times New Roman"/>
        <family val="1"/>
      </rPr>
      <t>«Организация и соверщенствование бюджетного процесса»</t>
    </r>
  </si>
  <si>
    <r>
      <t xml:space="preserve">Подпрограмма </t>
    </r>
    <r>
      <rPr>
        <sz val="11"/>
        <color indexed="8"/>
        <rFont val="Times New Roman"/>
        <family val="1"/>
      </rPr>
      <t>«Мероприятия по гражданской обороне, защите населения и территорий от чрезвычайных ситуаций природного и техногенного характера»</t>
    </r>
  </si>
  <si>
    <r>
      <t xml:space="preserve">Основное мероприятие </t>
    </r>
    <r>
      <rPr>
        <sz val="11"/>
        <color indexed="8"/>
        <rFont val="Times New Roman"/>
        <family val="1"/>
      </rPr>
      <t>«Повышение защищенности населения и территории Суксунского муниципального района от чрезвычайных ситуаций и пожаров»</t>
    </r>
  </si>
  <si>
    <t xml:space="preserve">от    .     .2019 №    </t>
  </si>
  <si>
    <t>Приложение №4</t>
  </si>
  <si>
    <t xml:space="preserve">Расходы бюджета Суксунского городского поселения по ведомственной структуре расходов за 2018 год , тыс.рублей </t>
  </si>
  <si>
    <t>Расходы бюджета  Суксунского городского поселения по целевым статьям (муниципальным программам и непрограммным мероприятиям деятельности), группам видов расходов классификации расходов бюджетов за 2018 год, тыс. рублей</t>
  </si>
  <si>
    <t xml:space="preserve">от    .      .2019 №         </t>
  </si>
  <si>
    <t>Общая сумма муниципального долга по состоянию на 1 января 2019 года, в том числе общая сумма предоставленных гарантий по обязательствам перед третьими лицами</t>
  </si>
  <si>
    <t xml:space="preserve">от          2019    №   </t>
  </si>
  <si>
    <t xml:space="preserve">от                 2019  №      </t>
  </si>
  <si>
    <t xml:space="preserve">Расходы бюджета Суксунского городского поселения по разделам и подразделам, целевым статьям и видам расходов  классификации расходов бюджетов за 2018 год , тыс.рублей </t>
  </si>
  <si>
    <t>9100000040</t>
  </si>
  <si>
    <t>910002П040</t>
  </si>
  <si>
    <t>910002У100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</si>
  <si>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</si>
  <si>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Муниципальная программа  «Создание комфортной  среды проживания и устойчивое развитие сельских территорий в Суксунском муниципальном районе»</t>
  </si>
  <si>
    <t>Основное мероприятие «Разработка документов территориального планирования»</t>
  </si>
  <si>
    <t>Основное мероприятие «Повышение защищенности населения и территории Суксунского муниципального района от чрезвычайных ситуаций и пожаров»</t>
  </si>
  <si>
    <t>Основное мероприятие «Улучшение коммунальной инфраструктуры»</t>
  </si>
  <si>
    <t>Обеспечение реализации муниципальной услуги «Организация и проведение экскурсионных и выставочных мероприятий»</t>
  </si>
  <si>
    <t>Основное мероприятие «Обеспечение деятельности муниципального учреждения культуры «Суксунский историко-краеведческий музей»</t>
  </si>
  <si>
    <t>Доходы бюджета Суксунского городского поселения по кодам классификации доходов бюджетов за 2018 год</t>
  </si>
  <si>
    <t>1 16 18050 13 0000 140</t>
  </si>
  <si>
    <t>Денежные взыскания (штрафы) за нарушение бюджетного законодательства в части бюджетов городских поселений</t>
  </si>
  <si>
    <t>1 17 01050 13 0000 180</t>
  </si>
  <si>
    <t>Невыясненные поступления зачисляемые в бюджеты городских поселений</t>
  </si>
  <si>
    <t>субвенции бюджетам поселений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</si>
  <si>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социальной выплаты молодым семьям на приобретение (строительство) жилья</t>
  </si>
  <si>
    <t>организация похоронного дела и ритуальных услуг</t>
  </si>
  <si>
    <t>софинансирование полномочий в сфере благоустройства</t>
  </si>
  <si>
    <t>2 19 25555 13 0000 151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</si>
  <si>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</si>
  <si>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 xml:space="preserve"> Источники   финансирования дефицита бюджета Суксунского городского поселения год по кодам классификации источников финансирования дефицита бюджетов за 2018 год, тыс. руб.</t>
  </si>
  <si>
    <t xml:space="preserve">от             2019      №      </t>
  </si>
  <si>
    <t>Муниципальный долг по состоянию на 1 января 2019 года</t>
  </si>
  <si>
    <t xml:space="preserve">Код бюджетной классификации </t>
  </si>
  <si>
    <t xml:space="preserve">источников финансирования дефицитов бюджетов </t>
  </si>
  <si>
    <t>бюджета Суксунского городского поселения</t>
  </si>
  <si>
    <t xml:space="preserve"> от   03. 07.2019    № 35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</si>
</sst>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?"/>
    <numFmt numFmtId="184" formatCode="#,##0.0&quot;р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20" borderId="1" applyNumberFormat="0" applyProtection="0">
      <alignment horizontal="left" vertical="center" indent="1"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2" applyNumberFormat="0" applyAlignment="0" applyProtection="0"/>
    <xf numFmtId="0" fontId="45" fillId="28" borderId="3" applyNumberFormat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6" fillId="31" borderId="0">
      <alignment/>
      <protection/>
    </xf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49" fontId="3" fillId="0" borderId="11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justify" vertical="center" wrapText="1"/>
      <protection/>
    </xf>
    <xf numFmtId="0" fontId="4" fillId="0" borderId="11" xfId="61" applyFont="1" applyBorder="1" applyAlignment="1">
      <alignment horizontal="justify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/>
      <protection/>
    </xf>
    <xf numFmtId="0" fontId="7" fillId="0" borderId="0" xfId="61" applyFont="1" applyAlignment="1">
      <alignment horizontal="justify" vertical="center"/>
      <protection/>
    </xf>
    <xf numFmtId="0" fontId="7" fillId="0" borderId="0" xfId="61" applyFont="1" applyAlignment="1">
      <alignment horizontal="justify" vertical="center" wrapText="1"/>
      <protection/>
    </xf>
    <xf numFmtId="0" fontId="3" fillId="0" borderId="0" xfId="61" applyFont="1" applyAlignment="1">
      <alignment horizontal="justify" vertical="center"/>
      <protection/>
    </xf>
    <xf numFmtId="0" fontId="5" fillId="0" borderId="0" xfId="61" applyFont="1" applyBorder="1" applyAlignment="1">
      <alignment horizontal="justify" vertical="center" wrapText="1"/>
      <protection/>
    </xf>
    <xf numFmtId="0" fontId="2" fillId="0" borderId="0" xfId="61" applyBorder="1" applyAlignment="1">
      <alignment horizontal="justify" vertical="center"/>
      <protection/>
    </xf>
    <xf numFmtId="0" fontId="3" fillId="0" borderId="0" xfId="61" applyFont="1" applyBorder="1" applyAlignment="1">
      <alignment horizontal="justify" vertical="center"/>
      <protection/>
    </xf>
    <xf numFmtId="0" fontId="3" fillId="0" borderId="0" xfId="61" applyFont="1" applyBorder="1" applyAlignment="1">
      <alignment horizontal="justify" vertical="center" wrapText="1"/>
      <protection/>
    </xf>
    <xf numFmtId="0" fontId="3" fillId="0" borderId="0" xfId="61" applyFont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60" fillId="0" borderId="0" xfId="0" applyFont="1" applyAlignment="1">
      <alignment/>
    </xf>
    <xf numFmtId="0" fontId="61" fillId="0" borderId="11" xfId="0" applyFont="1" applyBorder="1" applyAlignment="1">
      <alignment horizontal="right"/>
    </xf>
    <xf numFmtId="0" fontId="10" fillId="0" borderId="11" xfId="59" applyFont="1" applyBorder="1" applyAlignment="1">
      <alignment horizontal="justify" vertical="center" wrapText="1"/>
      <protection/>
    </xf>
    <xf numFmtId="49" fontId="3" fillId="0" borderId="11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justify" vertical="center" wrapText="1"/>
      <protection/>
    </xf>
    <xf numFmtId="0" fontId="4" fillId="0" borderId="11" xfId="61" applyFont="1" applyFill="1" applyBorder="1" applyAlignment="1">
      <alignment horizontal="justify" vertical="center" wrapText="1"/>
      <protection/>
    </xf>
    <xf numFmtId="49" fontId="60" fillId="0" borderId="0" xfId="0" applyNumberFormat="1" applyFont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2" fillId="0" borderId="0" xfId="61" applyAlignment="1">
      <alignment horizontal="center"/>
      <protection/>
    </xf>
    <xf numFmtId="0" fontId="60" fillId="0" borderId="11" xfId="0" applyFont="1" applyBorder="1" applyAlignment="1">
      <alignment horizontal="center"/>
    </xf>
    <xf numFmtId="0" fontId="2" fillId="0" borderId="0" xfId="61" applyBorder="1" applyAlignment="1">
      <alignment horizontal="center"/>
      <protection/>
    </xf>
    <xf numFmtId="0" fontId="3" fillId="0" borderId="0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3" fillId="0" borderId="11" xfId="58" applyNumberFormat="1" applyFont="1" applyBorder="1" applyAlignment="1">
      <alignment horizontal="justify" vertical="center" wrapText="1"/>
      <protection/>
    </xf>
    <xf numFmtId="173" fontId="64" fillId="0" borderId="11" xfId="0" applyNumberFormat="1" applyFont="1" applyBorder="1" applyAlignment="1">
      <alignment horizontal="center" vertical="center"/>
    </xf>
    <xf numFmtId="0" fontId="0" fillId="0" borderId="0" xfId="62" applyAlignment="1">
      <alignment horizontal="center" vertical="center" wrapText="1"/>
      <protection/>
    </xf>
    <xf numFmtId="0" fontId="0" fillId="0" borderId="0" xfId="62">
      <alignment/>
      <protection/>
    </xf>
    <xf numFmtId="0" fontId="4" fillId="0" borderId="0" xfId="62" applyFont="1" applyAlignment="1">
      <alignment horizontal="center" vertical="center" wrapText="1"/>
      <protection/>
    </xf>
    <xf numFmtId="0" fontId="0" fillId="0" borderId="0" xfId="62" applyAlignment="1">
      <alignment/>
      <protection/>
    </xf>
    <xf numFmtId="172" fontId="0" fillId="0" borderId="0" xfId="62" applyNumberFormat="1" applyAlignment="1">
      <alignment/>
      <protection/>
    </xf>
    <xf numFmtId="0" fontId="7" fillId="0" borderId="11" xfId="62" applyFont="1" applyBorder="1" applyAlignment="1">
      <alignment horizontal="center" vertical="center" wrapText="1"/>
      <protection/>
    </xf>
    <xf numFmtId="172" fontId="7" fillId="0" borderId="11" xfId="62" applyNumberFormat="1" applyFont="1" applyBorder="1" applyAlignment="1">
      <alignment horizontal="center" vertical="center" wrapText="1"/>
      <protection/>
    </xf>
    <xf numFmtId="0" fontId="9" fillId="0" borderId="11" xfId="62" applyFont="1" applyBorder="1" applyAlignment="1">
      <alignment horizontal="center" vertical="center" wrapText="1"/>
      <protection/>
    </xf>
    <xf numFmtId="49" fontId="9" fillId="0" borderId="11" xfId="62" applyNumberFormat="1" applyFont="1" applyBorder="1" applyAlignment="1">
      <alignment horizontal="center" vertical="center" wrapText="1"/>
      <protection/>
    </xf>
    <xf numFmtId="0" fontId="14" fillId="0" borderId="11" xfId="62" applyFont="1" applyFill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49" fontId="7" fillId="0" borderId="11" xfId="62" applyNumberFormat="1" applyFont="1" applyFill="1" applyBorder="1" applyAlignment="1">
      <alignment horizontal="center" vertical="center" wrapText="1"/>
      <protection/>
    </xf>
    <xf numFmtId="49" fontId="14" fillId="0" borderId="11" xfId="62" applyNumberFormat="1" applyFont="1" applyFill="1" applyBorder="1" applyAlignment="1">
      <alignment horizontal="center" vertical="center" wrapText="1"/>
      <protection/>
    </xf>
    <xf numFmtId="0" fontId="65" fillId="0" borderId="11" xfId="62" applyFont="1" applyFill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49" fontId="7" fillId="0" borderId="11" xfId="62" applyNumberFormat="1" applyFont="1" applyFill="1" applyBorder="1" applyAlignment="1">
      <alignment horizontal="center" vertical="center" wrapText="1"/>
      <protection/>
    </xf>
    <xf numFmtId="49" fontId="65" fillId="0" borderId="11" xfId="62" applyNumberFormat="1" applyFont="1" applyFill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172" fontId="4" fillId="0" borderId="0" xfId="62" applyNumberFormat="1" applyFont="1" applyAlignment="1">
      <alignment horizontal="center"/>
      <protection/>
    </xf>
    <xf numFmtId="172" fontId="0" fillId="0" borderId="0" xfId="62" applyNumberFormat="1" applyAlignment="1">
      <alignment horizontal="center"/>
      <protection/>
    </xf>
    <xf numFmtId="172" fontId="0" fillId="0" borderId="0" xfId="62" applyNumberFormat="1">
      <alignment/>
      <protection/>
    </xf>
    <xf numFmtId="0" fontId="66" fillId="0" borderId="0" xfId="62" applyFont="1" applyBorder="1">
      <alignment/>
      <protection/>
    </xf>
    <xf numFmtId="0" fontId="66" fillId="0" borderId="0" xfId="62" applyFont="1">
      <alignment/>
      <protection/>
    </xf>
    <xf numFmtId="0" fontId="62" fillId="0" borderId="0" xfId="62" applyFont="1">
      <alignment/>
      <protection/>
    </xf>
    <xf numFmtId="0" fontId="61" fillId="0" borderId="0" xfId="62" applyFont="1" applyAlignment="1">
      <alignment horizontal="center"/>
      <protection/>
    </xf>
    <xf numFmtId="0" fontId="60" fillId="0" borderId="11" xfId="62" applyFont="1" applyBorder="1" applyAlignment="1">
      <alignment horizontal="justify" vertical="center" wrapText="1"/>
      <protection/>
    </xf>
    <xf numFmtId="0" fontId="60" fillId="0" borderId="11" xfId="62" applyFont="1" applyBorder="1" applyAlignment="1">
      <alignment horizontal="center" vertical="center" wrapText="1"/>
      <protection/>
    </xf>
    <xf numFmtId="0" fontId="60" fillId="0" borderId="11" xfId="62" applyFont="1" applyFill="1" applyBorder="1" applyAlignment="1">
      <alignment horizontal="center" vertical="center" wrapText="1"/>
      <protection/>
    </xf>
    <xf numFmtId="0" fontId="63" fillId="0" borderId="0" xfId="62" applyFont="1" applyAlignment="1">
      <alignment horizontal="justify"/>
      <protection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49" fontId="1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0" fontId="62" fillId="0" borderId="11" xfId="62" applyFont="1" applyBorder="1" applyAlignment="1">
      <alignment horizontal="center" vertical="center" wrapText="1"/>
      <protection/>
    </xf>
    <xf numFmtId="0" fontId="62" fillId="0" borderId="11" xfId="0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2" fontId="14" fillId="0" borderId="11" xfId="62" applyNumberFormat="1" applyFont="1" applyFill="1" applyBorder="1" applyAlignment="1">
      <alignment horizontal="center" vertical="center" wrapText="1"/>
      <protection/>
    </xf>
    <xf numFmtId="0" fontId="67" fillId="0" borderId="11" xfId="0" applyFont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172" fontId="60" fillId="0" borderId="11" xfId="0" applyNumberFormat="1" applyFont="1" applyBorder="1" applyAlignment="1">
      <alignment horizontal="center" vertical="center"/>
    </xf>
    <xf numFmtId="172" fontId="64" fillId="0" borderId="11" xfId="0" applyNumberFormat="1" applyFont="1" applyBorder="1" applyAlignment="1">
      <alignment horizontal="center" vertical="center"/>
    </xf>
    <xf numFmtId="172" fontId="61" fillId="0" borderId="11" xfId="0" applyNumberFormat="1" applyFont="1" applyBorder="1" applyAlignment="1">
      <alignment horizontal="center" vertical="center"/>
    </xf>
    <xf numFmtId="0" fontId="10" fillId="0" borderId="11" xfId="61" applyFont="1" applyBorder="1" applyAlignment="1">
      <alignment horizontal="justify"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62" fillId="0" borderId="0" xfId="0" applyFont="1" applyAlignment="1">
      <alignment/>
    </xf>
    <xf numFmtId="2" fontId="0" fillId="0" borderId="0" xfId="0" applyNumberFormat="1" applyAlignment="1">
      <alignment/>
    </xf>
    <xf numFmtId="0" fontId="62" fillId="0" borderId="11" xfId="0" applyFont="1" applyBorder="1" applyAlignment="1">
      <alignment horizontal="center" vertical="center"/>
    </xf>
    <xf numFmtId="0" fontId="62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/>
    </xf>
    <xf numFmtId="173" fontId="4" fillId="0" borderId="11" xfId="61" applyNumberFormat="1" applyFont="1" applyFill="1" applyBorder="1" applyAlignment="1">
      <alignment horizontal="center" vertical="center"/>
      <protection/>
    </xf>
    <xf numFmtId="173" fontId="3" fillId="0" borderId="11" xfId="61" applyNumberFormat="1" applyFont="1" applyFill="1" applyBorder="1" applyAlignment="1">
      <alignment horizontal="center" vertical="center"/>
      <protection/>
    </xf>
    <xf numFmtId="173" fontId="3" fillId="0" borderId="11" xfId="61" applyNumberFormat="1" applyFont="1" applyBorder="1" applyAlignment="1">
      <alignment horizontal="center" vertical="center"/>
      <protection/>
    </xf>
    <xf numFmtId="173" fontId="4" fillId="0" borderId="11" xfId="61" applyNumberFormat="1" applyFont="1" applyBorder="1" applyAlignment="1">
      <alignment horizontal="center" vertical="center"/>
      <protection/>
    </xf>
    <xf numFmtId="173" fontId="61" fillId="0" borderId="11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62" fillId="0" borderId="11" xfId="62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center" wrapText="1"/>
    </xf>
    <xf numFmtId="49" fontId="14" fillId="0" borderId="11" xfId="62" applyNumberFormat="1" applyFont="1" applyFill="1" applyBorder="1" applyAlignment="1">
      <alignment horizontal="center" vertical="center" wrapText="1"/>
      <protection/>
    </xf>
    <xf numFmtId="0" fontId="14" fillId="0" borderId="11" xfId="62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64" fillId="0" borderId="13" xfId="62" applyFont="1" applyBorder="1" applyAlignment="1">
      <alignment horizontal="center" vertical="center" wrapText="1"/>
      <protection/>
    </xf>
    <xf numFmtId="0" fontId="64" fillId="0" borderId="13" xfId="62" applyFont="1" applyBorder="1" applyAlignment="1">
      <alignment horizontal="justify" vertical="center" wrapText="1"/>
      <protection/>
    </xf>
    <xf numFmtId="0" fontId="14" fillId="0" borderId="11" xfId="62" applyFont="1" applyFill="1" applyBorder="1" applyAlignment="1">
      <alignment horizontal="justify" vertical="justify" wrapText="1"/>
      <protection/>
    </xf>
    <xf numFmtId="0" fontId="7" fillId="0" borderId="11" xfId="62" applyFont="1" applyFill="1" applyBorder="1" applyAlignment="1">
      <alignment horizontal="justify" vertical="justify" wrapText="1"/>
      <protection/>
    </xf>
    <xf numFmtId="0" fontId="7" fillId="0" borderId="11" xfId="62" applyFont="1" applyFill="1" applyBorder="1" applyAlignment="1">
      <alignment horizontal="justify" vertical="justify" wrapText="1"/>
      <protection/>
    </xf>
    <xf numFmtId="49" fontId="7" fillId="0" borderId="11" xfId="0" applyNumberFormat="1" applyFont="1" applyBorder="1" applyAlignment="1" applyProtection="1">
      <alignment horizontal="justify" vertical="justify" wrapText="1"/>
      <protection/>
    </xf>
    <xf numFmtId="0" fontId="14" fillId="0" borderId="11" xfId="62" applyFont="1" applyFill="1" applyBorder="1" applyAlignment="1">
      <alignment horizontal="justify" vertical="justify" wrapText="1"/>
      <protection/>
    </xf>
    <xf numFmtId="49" fontId="7" fillId="0" borderId="12" xfId="0" applyNumberFormat="1" applyFont="1" applyBorder="1" applyAlignment="1" applyProtection="1">
      <alignment horizontal="justify" vertical="justify" wrapText="1"/>
      <protection/>
    </xf>
    <xf numFmtId="0" fontId="18" fillId="0" borderId="11" xfId="62" applyFont="1" applyFill="1" applyBorder="1" applyAlignment="1">
      <alignment horizontal="justify" vertical="justify" wrapText="1"/>
      <protection/>
    </xf>
    <xf numFmtId="0" fontId="62" fillId="0" borderId="11" xfId="0" applyFont="1" applyBorder="1" applyAlignment="1">
      <alignment horizontal="justify" vertical="justify" wrapText="1"/>
    </xf>
    <xf numFmtId="0" fontId="62" fillId="0" borderId="11" xfId="0" applyFont="1" applyFill="1" applyBorder="1" applyAlignment="1">
      <alignment horizontal="justify" vertical="justify" wrapText="1"/>
    </xf>
    <xf numFmtId="0" fontId="7" fillId="0" borderId="11" xfId="0" applyFont="1" applyBorder="1" applyAlignment="1">
      <alignment horizontal="justify" vertical="justify" wrapText="1"/>
    </xf>
    <xf numFmtId="0" fontId="67" fillId="0" borderId="11" xfId="0" applyFont="1" applyBorder="1" applyAlignment="1">
      <alignment horizontal="justify" vertical="justify" wrapText="1"/>
    </xf>
    <xf numFmtId="172" fontId="62" fillId="0" borderId="11" xfId="0" applyNumberFormat="1" applyFont="1" applyBorder="1" applyAlignment="1">
      <alignment horizontal="justify" vertical="justify" wrapText="1"/>
    </xf>
    <xf numFmtId="0" fontId="62" fillId="0" borderId="11" xfId="0" applyFont="1" applyBorder="1" applyAlignment="1">
      <alignment horizontal="left" vertical="justify" wrapText="1"/>
    </xf>
    <xf numFmtId="173" fontId="67" fillId="0" borderId="11" xfId="0" applyNumberFormat="1" applyFont="1" applyBorder="1" applyAlignment="1">
      <alignment horizontal="center"/>
    </xf>
    <xf numFmtId="173" fontId="67" fillId="0" borderId="13" xfId="0" applyNumberFormat="1" applyFont="1" applyBorder="1" applyAlignment="1">
      <alignment horizontal="center"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justify" vertical="center" wrapText="1"/>
      <protection/>
    </xf>
    <xf numFmtId="0" fontId="10" fillId="0" borderId="11" xfId="61" applyFont="1" applyBorder="1" applyAlignment="1">
      <alignment horizontal="justify" vertical="center" wrapText="1"/>
      <protection/>
    </xf>
    <xf numFmtId="49" fontId="3" fillId="0" borderId="11" xfId="56" applyNumberFormat="1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justify" vertical="center" wrapText="1"/>
      <protection/>
    </xf>
    <xf numFmtId="0" fontId="60" fillId="0" borderId="11" xfId="61" applyFont="1" applyFill="1" applyBorder="1" applyAlignment="1">
      <alignment horizontal="center" vertical="center"/>
      <protection/>
    </xf>
    <xf numFmtId="1" fontId="60" fillId="0" borderId="11" xfId="61" applyNumberFormat="1" applyFont="1" applyFill="1" applyBorder="1" applyAlignment="1">
      <alignment horizontal="justify" vertical="center" wrapText="1"/>
      <protection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  <xf numFmtId="49" fontId="3" fillId="0" borderId="11" xfId="60" applyNumberFormat="1" applyFont="1" applyBorder="1" applyAlignment="1">
      <alignment horizontal="center" vertical="center" wrapText="1"/>
      <protection/>
    </xf>
    <xf numFmtId="0" fontId="3" fillId="0" borderId="11" xfId="54" applyNumberFormat="1" applyFont="1" applyBorder="1" applyAlignment="1">
      <alignment horizontal="justify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0" fillId="0" borderId="0" xfId="62" applyAlignment="1">
      <alignment horizontal="right"/>
      <protection/>
    </xf>
    <xf numFmtId="49" fontId="7" fillId="0" borderId="11" xfId="0" applyNumberFormat="1" applyFont="1" applyBorder="1" applyAlignment="1" applyProtection="1">
      <alignment horizontal="justify" vertical="justify" wrapText="1"/>
      <protection/>
    </xf>
    <xf numFmtId="173" fontId="64" fillId="0" borderId="13" xfId="62" applyNumberFormat="1" applyFont="1" applyBorder="1" applyAlignment="1">
      <alignment horizontal="center" vertical="center" wrapText="1"/>
      <protection/>
    </xf>
    <xf numFmtId="173" fontId="64" fillId="0" borderId="13" xfId="62" applyNumberFormat="1" applyFont="1" applyFill="1" applyBorder="1" applyAlignment="1">
      <alignment horizontal="center" vertical="center" wrapText="1"/>
      <protection/>
    </xf>
    <xf numFmtId="173" fontId="60" fillId="0" borderId="11" xfId="62" applyNumberFormat="1" applyFont="1" applyFill="1" applyBorder="1" applyAlignment="1">
      <alignment horizontal="center" vertical="center" wrapText="1"/>
      <protection/>
    </xf>
    <xf numFmtId="173" fontId="60" fillId="0" borderId="11" xfId="62" applyNumberFormat="1" applyFont="1" applyBorder="1" applyAlignment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justify" vertical="center" wrapText="1"/>
      <protection/>
    </xf>
    <xf numFmtId="0" fontId="3" fillId="0" borderId="11" xfId="0" applyFont="1" applyFill="1" applyBorder="1" applyAlignment="1">
      <alignment horizontal="justify" vertical="center" wrapText="1"/>
    </xf>
    <xf numFmtId="0" fontId="62" fillId="0" borderId="11" xfId="0" applyFont="1" applyBorder="1" applyAlignment="1">
      <alignment horizontal="center"/>
    </xf>
    <xf numFmtId="0" fontId="62" fillId="0" borderId="11" xfId="62" applyFont="1" applyFill="1" applyBorder="1" applyAlignment="1">
      <alignment horizontal="center" vertical="top" wrapText="1"/>
      <protection/>
    </xf>
    <xf numFmtId="0" fontId="0" fillId="0" borderId="0" xfId="0" applyAlignment="1">
      <alignment horizontal="justify" vertical="justify" wrapText="1"/>
    </xf>
    <xf numFmtId="0" fontId="67" fillId="0" borderId="11" xfId="0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/>
    </xf>
    <xf numFmtId="0" fontId="62" fillId="0" borderId="11" xfId="0" applyFont="1" applyFill="1" applyBorder="1" applyAlignment="1">
      <alignment horizontal="center"/>
    </xf>
    <xf numFmtId="173" fontId="67" fillId="0" borderId="11" xfId="0" applyNumberFormat="1" applyFont="1" applyFill="1" applyBorder="1" applyAlignment="1">
      <alignment horizontal="center"/>
    </xf>
    <xf numFmtId="173" fontId="62" fillId="0" borderId="11" xfId="0" applyNumberFormat="1" applyFont="1" applyFill="1" applyBorder="1" applyAlignment="1">
      <alignment horizontal="center"/>
    </xf>
    <xf numFmtId="172" fontId="62" fillId="0" borderId="13" xfId="0" applyNumberFormat="1" applyFont="1" applyFill="1" applyBorder="1" applyAlignment="1">
      <alignment horizontal="center"/>
    </xf>
    <xf numFmtId="173" fontId="62" fillId="0" borderId="13" xfId="0" applyNumberFormat="1" applyFont="1" applyBorder="1" applyAlignment="1">
      <alignment horizontal="center"/>
    </xf>
    <xf numFmtId="173" fontId="62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/>
    </xf>
    <xf numFmtId="172" fontId="62" fillId="0" borderId="11" xfId="0" applyNumberFormat="1" applyFont="1" applyFill="1" applyBorder="1" applyAlignment="1">
      <alignment horizontal="center"/>
    </xf>
    <xf numFmtId="49" fontId="62" fillId="0" borderId="11" xfId="0" applyNumberFormat="1" applyFont="1" applyBorder="1" applyAlignment="1">
      <alignment/>
    </xf>
    <xf numFmtId="172" fontId="62" fillId="0" borderId="11" xfId="0" applyNumberFormat="1" applyFont="1" applyBorder="1" applyAlignment="1">
      <alignment horizontal="center"/>
    </xf>
    <xf numFmtId="172" fontId="62" fillId="0" borderId="16" xfId="0" applyNumberFormat="1" applyFont="1" applyBorder="1" applyAlignment="1">
      <alignment horizontal="center"/>
    </xf>
    <xf numFmtId="173" fontId="62" fillId="0" borderId="13" xfId="0" applyNumberFormat="1" applyFont="1" applyFill="1" applyBorder="1" applyAlignment="1">
      <alignment horizontal="center"/>
    </xf>
    <xf numFmtId="173" fontId="62" fillId="0" borderId="11" xfId="0" applyNumberFormat="1" applyFont="1" applyBorder="1" applyAlignment="1">
      <alignment horizontal="center" wrapText="1"/>
    </xf>
    <xf numFmtId="49" fontId="62" fillId="0" borderId="11" xfId="0" applyNumberFormat="1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172" fontId="62" fillId="0" borderId="13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173" fontId="6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173" fontId="62" fillId="0" borderId="11" xfId="0" applyNumberFormat="1" applyFont="1" applyFill="1" applyBorder="1" applyAlignment="1">
      <alignment horizontal="center" wrapText="1"/>
    </xf>
    <xf numFmtId="0" fontId="65" fillId="0" borderId="11" xfId="0" applyFont="1" applyBorder="1" applyAlignment="1">
      <alignment/>
    </xf>
    <xf numFmtId="173" fontId="7" fillId="0" borderId="11" xfId="0" applyNumberFormat="1" applyFont="1" applyFill="1" applyBorder="1" applyAlignment="1">
      <alignment horizontal="center"/>
    </xf>
    <xf numFmtId="49" fontId="62" fillId="0" borderId="11" xfId="0" applyNumberFormat="1" applyFont="1" applyFill="1" applyBorder="1" applyAlignment="1">
      <alignment horizontal="center"/>
    </xf>
    <xf numFmtId="172" fontId="62" fillId="0" borderId="16" xfId="0" applyNumberFormat="1" applyFont="1" applyFill="1" applyBorder="1" applyAlignment="1">
      <alignment horizontal="center"/>
    </xf>
    <xf numFmtId="173" fontId="62" fillId="0" borderId="13" xfId="0" applyNumberFormat="1" applyFont="1" applyFill="1" applyBorder="1" applyAlignment="1">
      <alignment horizontal="center" wrapText="1"/>
    </xf>
    <xf numFmtId="0" fontId="62" fillId="35" borderId="11" xfId="0" applyFont="1" applyFill="1" applyBorder="1" applyAlignment="1">
      <alignment/>
    </xf>
    <xf numFmtId="49" fontId="67" fillId="0" borderId="11" xfId="0" applyNumberFormat="1" applyFont="1" applyBorder="1" applyAlignment="1">
      <alignment/>
    </xf>
    <xf numFmtId="0" fontId="67" fillId="0" borderId="11" xfId="0" applyFont="1" applyBorder="1" applyAlignment="1">
      <alignment/>
    </xf>
    <xf numFmtId="172" fontId="67" fillId="0" borderId="13" xfId="0" applyNumberFormat="1" applyFont="1" applyBorder="1" applyAlignment="1">
      <alignment horizontal="center"/>
    </xf>
    <xf numFmtId="173" fontId="62" fillId="0" borderId="16" xfId="0" applyNumberFormat="1" applyFont="1" applyBorder="1" applyAlignment="1">
      <alignment horizontal="center"/>
    </xf>
    <xf numFmtId="173" fontId="67" fillId="0" borderId="11" xfId="0" applyNumberFormat="1" applyFont="1" applyBorder="1" applyAlignment="1">
      <alignment horizontal="center" wrapText="1"/>
    </xf>
    <xf numFmtId="0" fontId="62" fillId="0" borderId="17" xfId="0" applyFont="1" applyBorder="1" applyAlignment="1">
      <alignment/>
    </xf>
    <xf numFmtId="0" fontId="68" fillId="0" borderId="11" xfId="0" applyFont="1" applyBorder="1" applyAlignment="1">
      <alignment horizontal="center" vertical="center"/>
    </xf>
    <xf numFmtId="0" fontId="65" fillId="0" borderId="11" xfId="0" applyFont="1" applyFill="1" applyBorder="1" applyAlignment="1">
      <alignment/>
    </xf>
    <xf numFmtId="173" fontId="62" fillId="0" borderId="16" xfId="0" applyNumberFormat="1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62" fillId="0" borderId="13" xfId="0" applyFont="1" applyBorder="1" applyAlignment="1">
      <alignment horizontal="center"/>
    </xf>
    <xf numFmtId="0" fontId="63" fillId="0" borderId="16" xfId="0" applyFont="1" applyFill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1" xfId="62" applyBorder="1">
      <alignment/>
      <protection/>
    </xf>
    <xf numFmtId="49" fontId="62" fillId="0" borderId="12" xfId="0" applyNumberFormat="1" applyFont="1" applyBorder="1" applyAlignment="1">
      <alignment vertical="justify" wrapText="1" readingOrder="1"/>
    </xf>
    <xf numFmtId="49" fontId="62" fillId="0" borderId="12" xfId="0" applyNumberFormat="1" applyFont="1" applyFill="1" applyBorder="1" applyAlignment="1">
      <alignment vertical="justify" wrapText="1" readingOrder="1"/>
    </xf>
    <xf numFmtId="4" fontId="3" fillId="0" borderId="11" xfId="61" applyNumberFormat="1" applyFont="1" applyBorder="1" applyAlignment="1">
      <alignment horizontal="center" vertical="center"/>
      <protection/>
    </xf>
    <xf numFmtId="0" fontId="10" fillId="0" borderId="11" xfId="0" applyNumberFormat="1" applyFont="1" applyBorder="1" applyAlignment="1">
      <alignment horizontal="justify" vertical="center" wrapText="1"/>
    </xf>
    <xf numFmtId="49" fontId="62" fillId="0" borderId="12" xfId="0" applyNumberFormat="1" applyFont="1" applyFill="1" applyBorder="1" applyAlignment="1">
      <alignment horizontal="justify" vertical="justify" wrapText="1" readingOrder="1"/>
    </xf>
    <xf numFmtId="49" fontId="62" fillId="0" borderId="12" xfId="0" applyNumberFormat="1" applyFont="1" applyBorder="1" applyAlignment="1">
      <alignment horizontal="justify" vertical="justify" wrapText="1" readingOrder="1"/>
    </xf>
    <xf numFmtId="0" fontId="62" fillId="0" borderId="12" xfId="0" applyNumberFormat="1" applyFont="1" applyFill="1" applyBorder="1" applyAlignment="1">
      <alignment horizontal="justify" vertical="justify" wrapText="1" readingOrder="1"/>
    </xf>
    <xf numFmtId="172" fontId="7" fillId="0" borderId="11" xfId="62" applyNumberFormat="1" applyFont="1" applyFill="1" applyBorder="1" applyAlignment="1">
      <alignment horizontal="center" wrapText="1"/>
      <protection/>
    </xf>
    <xf numFmtId="173" fontId="7" fillId="0" borderId="14" xfId="0" applyNumberFormat="1" applyFont="1" applyBorder="1" applyAlignment="1" applyProtection="1">
      <alignment horizontal="center" wrapText="1"/>
      <protection/>
    </xf>
    <xf numFmtId="172" fontId="67" fillId="0" borderId="11" xfId="62" applyNumberFormat="1" applyFont="1" applyFill="1" applyBorder="1" applyAlignment="1">
      <alignment horizontal="center"/>
      <protection/>
    </xf>
    <xf numFmtId="172" fontId="14" fillId="0" borderId="11" xfId="62" applyNumberFormat="1" applyFont="1" applyFill="1" applyBorder="1" applyAlignment="1">
      <alignment horizontal="center" wrapText="1"/>
      <protection/>
    </xf>
    <xf numFmtId="172" fontId="7" fillId="0" borderId="11" xfId="62" applyNumberFormat="1" applyFont="1" applyFill="1" applyBorder="1" applyAlignment="1">
      <alignment horizontal="center" wrapText="1"/>
      <protection/>
    </xf>
    <xf numFmtId="172" fontId="62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62" fillId="0" borderId="18" xfId="0" applyNumberFormat="1" applyFont="1" applyBorder="1" applyAlignment="1">
      <alignment horizontal="center" wrapText="1"/>
    </xf>
    <xf numFmtId="172" fontId="62" fillId="0" borderId="11" xfId="0" applyNumberFormat="1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172" fontId="67" fillId="0" borderId="11" xfId="0" applyNumberFormat="1" applyFont="1" applyBorder="1" applyAlignment="1">
      <alignment horizontal="center" wrapText="1"/>
    </xf>
    <xf numFmtId="173" fontId="14" fillId="0" borderId="11" xfId="62" applyNumberFormat="1" applyFont="1" applyFill="1" applyBorder="1" applyAlignment="1">
      <alignment horizontal="center" wrapText="1"/>
      <protection/>
    </xf>
    <xf numFmtId="172" fontId="14" fillId="0" borderId="11" xfId="62" applyNumberFormat="1" applyFont="1" applyFill="1" applyBorder="1" applyAlignment="1">
      <alignment horizontal="center" vertical="justify" wrapText="1"/>
      <protection/>
    </xf>
    <xf numFmtId="172" fontId="7" fillId="0" borderId="11" xfId="62" applyNumberFormat="1" applyFont="1" applyFill="1" applyBorder="1" applyAlignment="1">
      <alignment horizontal="center" vertical="justify" wrapText="1"/>
      <protection/>
    </xf>
    <xf numFmtId="49" fontId="7" fillId="0" borderId="11" xfId="0" applyNumberFormat="1" applyFont="1" applyBorder="1" applyAlignment="1" applyProtection="1">
      <alignment horizontal="justify" vertical="center" wrapText="1"/>
      <protection/>
    </xf>
    <xf numFmtId="0" fontId="63" fillId="0" borderId="11" xfId="62" applyFont="1" applyBorder="1" applyAlignment="1">
      <alignment horizontal="center" vertical="top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/>
    </xf>
    <xf numFmtId="0" fontId="7" fillId="0" borderId="0" xfId="61" applyFont="1" applyAlignment="1">
      <alignment horizontal="right" vertical="center" wrapText="1"/>
      <protection/>
    </xf>
    <xf numFmtId="0" fontId="7" fillId="0" borderId="0" xfId="61" applyFont="1" applyAlignment="1">
      <alignment horizontal="right" vertical="top" wrapText="1"/>
      <protection/>
    </xf>
    <xf numFmtId="0" fontId="8" fillId="0" borderId="0" xfId="61" applyFont="1" applyAlignment="1">
      <alignment horizontal="right" vertical="top" wrapText="1"/>
      <protection/>
    </xf>
    <xf numFmtId="0" fontId="3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4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62" applyFont="1" applyAlignment="1">
      <alignment horizontal="right"/>
      <protection/>
    </xf>
    <xf numFmtId="0" fontId="0" fillId="0" borderId="0" xfId="62" applyAlignment="1">
      <alignment horizontal="right"/>
      <protection/>
    </xf>
    <xf numFmtId="0" fontId="4" fillId="0" borderId="0" xfId="62" applyFont="1" applyAlignment="1">
      <alignment horizontal="center" wrapText="1"/>
      <protection/>
    </xf>
    <xf numFmtId="0" fontId="0" fillId="0" borderId="0" xfId="62" applyAlignment="1">
      <alignment wrapText="1"/>
      <protection/>
    </xf>
    <xf numFmtId="49" fontId="67" fillId="0" borderId="12" xfId="0" applyNumberFormat="1" applyFont="1" applyBorder="1" applyAlignment="1">
      <alignment horizontal="justify" vertical="justify" wrapText="1" readingOrder="1"/>
    </xf>
    <xf numFmtId="49" fontId="67" fillId="0" borderId="19" xfId="0" applyNumberFormat="1" applyFont="1" applyBorder="1" applyAlignment="1">
      <alignment horizontal="justify" vertical="justify" wrapText="1" readingOrder="1"/>
    </xf>
    <xf numFmtId="49" fontId="67" fillId="0" borderId="18" xfId="0" applyNumberFormat="1" applyFont="1" applyBorder="1" applyAlignment="1">
      <alignment horizontal="justify" vertical="justify" wrapText="1" readingOrder="1"/>
    </xf>
    <xf numFmtId="0" fontId="4" fillId="0" borderId="0" xfId="62" applyFont="1" applyBorder="1" applyAlignment="1">
      <alignment horizontal="center" wrapText="1"/>
      <protection/>
    </xf>
    <xf numFmtId="49" fontId="62" fillId="0" borderId="12" xfId="0" applyNumberFormat="1" applyFont="1" applyBorder="1" applyAlignment="1">
      <alignment horizontal="justify" vertical="justify" wrapText="1" readingOrder="1"/>
    </xf>
    <xf numFmtId="49" fontId="0" fillId="0" borderId="19" xfId="0" applyNumberFormat="1" applyBorder="1" applyAlignment="1">
      <alignment horizontal="justify" vertical="justify" wrapText="1" readingOrder="1"/>
    </xf>
    <xf numFmtId="49" fontId="0" fillId="0" borderId="18" xfId="0" applyNumberFormat="1" applyBorder="1" applyAlignment="1">
      <alignment horizontal="justify" vertical="justify" wrapText="1" readingOrder="1"/>
    </xf>
    <xf numFmtId="49" fontId="62" fillId="0" borderId="19" xfId="0" applyNumberFormat="1" applyFont="1" applyBorder="1" applyAlignment="1">
      <alignment horizontal="justify" vertical="justify" wrapText="1" readingOrder="1"/>
    </xf>
    <xf numFmtId="49" fontId="62" fillId="0" borderId="18" xfId="0" applyNumberFormat="1" applyFont="1" applyBorder="1" applyAlignment="1">
      <alignment horizontal="justify" vertical="justify" wrapText="1" readingOrder="1"/>
    </xf>
    <xf numFmtId="49" fontId="62" fillId="0" borderId="12" xfId="0" applyNumberFormat="1" applyFont="1" applyFill="1" applyBorder="1" applyAlignment="1">
      <alignment horizontal="justify" vertical="justify" wrapText="1" readingOrder="1"/>
    </xf>
    <xf numFmtId="49" fontId="62" fillId="0" borderId="19" xfId="0" applyNumberFormat="1" applyFont="1" applyFill="1" applyBorder="1" applyAlignment="1">
      <alignment horizontal="justify" vertical="justify" wrapText="1" readingOrder="1"/>
    </xf>
    <xf numFmtId="49" fontId="62" fillId="0" borderId="18" xfId="0" applyNumberFormat="1" applyFont="1" applyFill="1" applyBorder="1" applyAlignment="1">
      <alignment horizontal="justify" vertical="justify" wrapText="1" readingOrder="1"/>
    </xf>
    <xf numFmtId="49" fontId="67" fillId="0" borderId="12" xfId="0" applyNumberFormat="1" applyFont="1" applyFill="1" applyBorder="1" applyAlignment="1">
      <alignment horizontal="justify" vertical="justify" wrapText="1" readingOrder="1"/>
    </xf>
    <xf numFmtId="49" fontId="67" fillId="0" borderId="19" xfId="0" applyNumberFormat="1" applyFont="1" applyFill="1" applyBorder="1" applyAlignment="1">
      <alignment horizontal="justify" vertical="justify" wrapText="1" readingOrder="1"/>
    </xf>
    <xf numFmtId="49" fontId="67" fillId="0" borderId="18" xfId="0" applyNumberFormat="1" applyFont="1" applyFill="1" applyBorder="1" applyAlignment="1">
      <alignment horizontal="justify" vertical="justify" wrapText="1" readingOrder="1"/>
    </xf>
    <xf numFmtId="49" fontId="0" fillId="0" borderId="19" xfId="0" applyNumberFormat="1" applyFont="1" applyBorder="1" applyAlignment="1">
      <alignment horizontal="justify" vertical="justify" wrapText="1" readingOrder="1"/>
    </xf>
    <xf numFmtId="49" fontId="0" fillId="0" borderId="18" xfId="0" applyNumberFormat="1" applyFont="1" applyBorder="1" applyAlignment="1">
      <alignment horizontal="justify" vertical="justify" wrapText="1" readingOrder="1"/>
    </xf>
    <xf numFmtId="49" fontId="0" fillId="0" borderId="19" xfId="0" applyNumberFormat="1" applyFill="1" applyBorder="1" applyAlignment="1">
      <alignment horizontal="justify" vertical="justify" wrapText="1" readingOrder="1"/>
    </xf>
    <xf numFmtId="49" fontId="0" fillId="0" borderId="18" xfId="0" applyNumberFormat="1" applyFill="1" applyBorder="1" applyAlignment="1">
      <alignment horizontal="justify" vertical="justify" wrapText="1" readingOrder="1"/>
    </xf>
    <xf numFmtId="49" fontId="0" fillId="0" borderId="19" xfId="0" applyNumberFormat="1" applyFont="1" applyFill="1" applyBorder="1" applyAlignment="1">
      <alignment horizontal="justify" vertical="justify" wrapText="1" readingOrder="1"/>
    </xf>
    <xf numFmtId="49" fontId="0" fillId="0" borderId="18" xfId="0" applyNumberFormat="1" applyFont="1" applyFill="1" applyBorder="1" applyAlignment="1">
      <alignment horizontal="justify" vertical="justify" wrapText="1" readingOrder="1"/>
    </xf>
    <xf numFmtId="49" fontId="0" fillId="0" borderId="19" xfId="0" applyNumberFormat="1" applyFont="1" applyFill="1" applyBorder="1" applyAlignment="1">
      <alignment horizontal="justify" vertical="justify" wrapText="1" readingOrder="1"/>
    </xf>
    <xf numFmtId="49" fontId="0" fillId="0" borderId="18" xfId="0" applyNumberFormat="1" applyFont="1" applyFill="1" applyBorder="1" applyAlignment="1">
      <alignment horizontal="justify" vertical="justify" wrapText="1" readingOrder="1"/>
    </xf>
    <xf numFmtId="49" fontId="7" fillId="0" borderId="12" xfId="0" applyNumberFormat="1" applyFont="1" applyBorder="1" applyAlignment="1">
      <alignment horizontal="justify" vertical="justify" wrapText="1" readingOrder="1"/>
    </xf>
    <xf numFmtId="49" fontId="58" fillId="0" borderId="19" xfId="0" applyNumberFormat="1" applyFont="1" applyBorder="1" applyAlignment="1">
      <alignment horizontal="justify" vertical="justify" wrapText="1" readingOrder="1"/>
    </xf>
    <xf numFmtId="49" fontId="58" fillId="0" borderId="18" xfId="0" applyNumberFormat="1" applyFont="1" applyBorder="1" applyAlignment="1">
      <alignment horizontal="justify" vertical="justify" wrapText="1" readingOrder="1"/>
    </xf>
    <xf numFmtId="49" fontId="0" fillId="0" borderId="19" xfId="0" applyNumberFormat="1" applyFont="1" applyBorder="1" applyAlignment="1">
      <alignment horizontal="justify" vertical="justify" wrapText="1" readingOrder="1"/>
    </xf>
    <xf numFmtId="49" fontId="0" fillId="0" borderId="18" xfId="0" applyNumberFormat="1" applyFont="1" applyBorder="1" applyAlignment="1">
      <alignment horizontal="justify" vertical="justify" wrapText="1" readingOrder="1"/>
    </xf>
    <xf numFmtId="49" fontId="7" fillId="0" borderId="12" xfId="0" applyNumberFormat="1" applyFont="1" applyFill="1" applyBorder="1" applyAlignment="1">
      <alignment horizontal="justify" vertical="justify" wrapText="1" readingOrder="1"/>
    </xf>
    <xf numFmtId="49" fontId="7" fillId="0" borderId="19" xfId="0" applyNumberFormat="1" applyFont="1" applyBorder="1" applyAlignment="1">
      <alignment horizontal="justify" vertical="justify" wrapText="1" readingOrder="1"/>
    </xf>
    <xf numFmtId="49" fontId="7" fillId="0" borderId="18" xfId="0" applyNumberFormat="1" applyFont="1" applyBorder="1" applyAlignment="1">
      <alignment horizontal="justify" vertical="justify" wrapText="1" readingOrder="1"/>
    </xf>
    <xf numFmtId="0" fontId="62" fillId="0" borderId="12" xfId="0" applyNumberFormat="1" applyFont="1" applyFill="1" applyBorder="1" applyAlignment="1">
      <alignment horizontal="justify" vertical="justify" wrapText="1" readingOrder="1"/>
    </xf>
    <xf numFmtId="0" fontId="62" fillId="0" borderId="19" xfId="0" applyNumberFormat="1" applyFont="1" applyFill="1" applyBorder="1" applyAlignment="1">
      <alignment horizontal="justify" vertical="justify" wrapText="1" readingOrder="1"/>
    </xf>
    <xf numFmtId="0" fontId="62" fillId="0" borderId="18" xfId="0" applyNumberFormat="1" applyFont="1" applyFill="1" applyBorder="1" applyAlignment="1">
      <alignment horizontal="justify" vertical="justify" wrapText="1" readingOrder="1"/>
    </xf>
    <xf numFmtId="49" fontId="7" fillId="0" borderId="12" xfId="0" applyNumberFormat="1" applyFont="1" applyFill="1" applyBorder="1" applyAlignment="1">
      <alignment horizontal="justify" vertical="justify" wrapText="1" readingOrder="1"/>
    </xf>
    <xf numFmtId="0" fontId="62" fillId="0" borderId="12" xfId="0" applyFont="1" applyBorder="1" applyAlignment="1">
      <alignment horizontal="center" vertical="justify" wrapText="1"/>
    </xf>
    <xf numFmtId="0" fontId="62" fillId="0" borderId="19" xfId="0" applyFont="1" applyBorder="1" applyAlignment="1">
      <alignment horizontal="center" vertical="justify" wrapText="1"/>
    </xf>
    <xf numFmtId="0" fontId="62" fillId="0" borderId="18" xfId="0" applyFont="1" applyBorder="1" applyAlignment="1">
      <alignment horizontal="center" vertical="justify" wrapText="1"/>
    </xf>
    <xf numFmtId="0" fontId="63" fillId="0" borderId="12" xfId="0" applyFont="1" applyBorder="1" applyAlignment="1">
      <alignment horizontal="center" vertical="justify" wrapText="1"/>
    </xf>
    <xf numFmtId="0" fontId="63" fillId="0" borderId="19" xfId="0" applyFont="1" applyBorder="1" applyAlignment="1">
      <alignment horizontal="center" vertical="justify" wrapText="1"/>
    </xf>
    <xf numFmtId="0" fontId="63" fillId="0" borderId="18" xfId="0" applyFont="1" applyBorder="1" applyAlignment="1">
      <alignment horizontal="center" vertical="justify" wrapText="1"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0" fillId="0" borderId="0" xfId="0" applyFont="1" applyAlignment="1">
      <alignment horizontal="right" vertical="center"/>
    </xf>
    <xf numFmtId="172" fontId="62" fillId="0" borderId="12" xfId="0" applyNumberFormat="1" applyFont="1" applyFill="1" applyBorder="1" applyAlignment="1">
      <alignment horizontal="justify" vertical="justify" wrapText="1"/>
    </xf>
    <xf numFmtId="0" fontId="62" fillId="0" borderId="19" xfId="0" applyFont="1" applyFill="1" applyBorder="1" applyAlignment="1">
      <alignment horizontal="justify" vertical="justify" wrapText="1"/>
    </xf>
    <xf numFmtId="0" fontId="62" fillId="0" borderId="18" xfId="0" applyFont="1" applyFill="1" applyBorder="1" applyAlignment="1">
      <alignment horizontal="justify" vertical="justify" wrapText="1"/>
    </xf>
    <xf numFmtId="0" fontId="67" fillId="0" borderId="12" xfId="0" applyFont="1" applyBorder="1" applyAlignment="1">
      <alignment horizontal="justify" vertical="justify" wrapText="1"/>
    </xf>
    <xf numFmtId="0" fontId="51" fillId="0" borderId="19" xfId="0" applyFont="1" applyBorder="1" applyAlignment="1">
      <alignment horizontal="justify" vertical="justify" wrapText="1"/>
    </xf>
    <xf numFmtId="0" fontId="51" fillId="0" borderId="18" xfId="0" applyFont="1" applyBorder="1" applyAlignment="1">
      <alignment horizontal="justify" vertical="justify" wrapText="1"/>
    </xf>
    <xf numFmtId="0" fontId="67" fillId="0" borderId="0" xfId="0" applyFont="1" applyAlignment="1">
      <alignment horizontal="center" wrapText="1"/>
    </xf>
    <xf numFmtId="0" fontId="62" fillId="0" borderId="12" xfId="0" applyFont="1" applyFill="1" applyBorder="1" applyAlignment="1">
      <alignment horizontal="justify" vertical="justify" wrapText="1"/>
    </xf>
    <xf numFmtId="0" fontId="62" fillId="0" borderId="12" xfId="0" applyFont="1" applyBorder="1" applyAlignment="1">
      <alignment horizontal="justify" vertical="justify" wrapText="1"/>
    </xf>
    <xf numFmtId="0" fontId="62" fillId="0" borderId="19" xfId="0" applyFont="1" applyBorder="1" applyAlignment="1">
      <alignment horizontal="justify" vertical="justify" wrapText="1"/>
    </xf>
    <xf numFmtId="0" fontId="62" fillId="0" borderId="18" xfId="0" applyFont="1" applyBorder="1" applyAlignment="1">
      <alignment horizontal="justify" vertical="justify" wrapText="1"/>
    </xf>
    <xf numFmtId="0" fontId="62" fillId="0" borderId="11" xfId="0" applyFont="1" applyFill="1" applyBorder="1" applyAlignment="1">
      <alignment horizontal="justify" vertical="justify" wrapText="1"/>
    </xf>
    <xf numFmtId="0" fontId="62" fillId="0" borderId="20" xfId="0" applyFont="1" applyBorder="1" applyAlignment="1">
      <alignment horizontal="justify" vertical="justify" wrapText="1"/>
    </xf>
    <xf numFmtId="0" fontId="62" fillId="0" borderId="21" xfId="0" applyFont="1" applyBorder="1" applyAlignment="1">
      <alignment horizontal="justify" vertical="justify" wrapText="1"/>
    </xf>
    <xf numFmtId="0" fontId="62" fillId="0" borderId="15" xfId="0" applyFont="1" applyBorder="1" applyAlignment="1">
      <alignment horizontal="justify" vertical="justify" wrapText="1"/>
    </xf>
    <xf numFmtId="172" fontId="62" fillId="0" borderId="12" xfId="0" applyNumberFormat="1" applyFont="1" applyBorder="1" applyAlignment="1">
      <alignment horizontal="justify" vertical="justify" wrapText="1"/>
    </xf>
    <xf numFmtId="172" fontId="62" fillId="0" borderId="19" xfId="0" applyNumberFormat="1" applyFont="1" applyFill="1" applyBorder="1" applyAlignment="1">
      <alignment horizontal="justify" vertical="justify" wrapText="1"/>
    </xf>
    <xf numFmtId="172" fontId="62" fillId="0" borderId="18" xfId="0" applyNumberFormat="1" applyFont="1" applyFill="1" applyBorder="1" applyAlignment="1">
      <alignment horizontal="justify" vertical="justify" wrapText="1"/>
    </xf>
    <xf numFmtId="0" fontId="7" fillId="0" borderId="12" xfId="0" applyFont="1" applyFill="1" applyBorder="1" applyAlignment="1">
      <alignment horizontal="justify" vertical="justify" wrapText="1"/>
    </xf>
    <xf numFmtId="49" fontId="7" fillId="0" borderId="12" xfId="0" applyNumberFormat="1" applyFont="1" applyFill="1" applyBorder="1" applyAlignment="1">
      <alignment horizontal="justify" vertical="justify" wrapText="1"/>
    </xf>
    <xf numFmtId="0" fontId="65" fillId="0" borderId="19" xfId="0" applyFont="1" applyFill="1" applyBorder="1" applyAlignment="1">
      <alignment horizontal="justify" vertical="justify" wrapText="1"/>
    </xf>
    <xf numFmtId="0" fontId="65" fillId="0" borderId="18" xfId="0" applyFont="1" applyFill="1" applyBorder="1" applyAlignment="1">
      <alignment horizontal="justify" vertical="justify" wrapText="1"/>
    </xf>
    <xf numFmtId="0" fontId="0" fillId="0" borderId="19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68" fillId="0" borderId="12" xfId="0" applyFont="1" applyBorder="1" applyAlignment="1">
      <alignment horizontal="center" vertical="justify" wrapText="1"/>
    </xf>
    <xf numFmtId="0" fontId="69" fillId="0" borderId="19" xfId="0" applyFont="1" applyBorder="1" applyAlignment="1">
      <alignment horizontal="center" vertical="justify" wrapText="1"/>
    </xf>
    <xf numFmtId="0" fontId="69" fillId="0" borderId="18" xfId="0" applyFont="1" applyBorder="1" applyAlignment="1">
      <alignment horizontal="center" vertical="justify" wrapText="1"/>
    </xf>
    <xf numFmtId="0" fontId="64" fillId="0" borderId="0" xfId="62" applyFont="1" applyAlignment="1">
      <alignment horizontal="center" wrapText="1"/>
      <protection/>
    </xf>
    <xf numFmtId="0" fontId="70" fillId="0" borderId="0" xfId="62" applyFont="1" applyAlignment="1">
      <alignment wrapText="1"/>
      <protection/>
    </xf>
    <xf numFmtId="0" fontId="62" fillId="0" borderId="12" xfId="62" applyFont="1" applyFill="1" applyBorder="1" applyAlignment="1">
      <alignment horizontal="center" vertical="top" wrapText="1"/>
      <protection/>
    </xf>
    <xf numFmtId="0" fontId="0" fillId="0" borderId="18" xfId="0" applyBorder="1" applyAlignment="1">
      <alignment horizontal="center" wrapText="1"/>
    </xf>
    <xf numFmtId="0" fontId="62" fillId="0" borderId="17" xfId="62" applyFont="1" applyBorder="1" applyAlignment="1">
      <alignment horizontal="center" vertical="center" wrapText="1"/>
      <protection/>
    </xf>
    <xf numFmtId="0" fontId="62" fillId="0" borderId="13" xfId="6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2" xfId="55"/>
    <cellStyle name="Обычный 13" xfId="56"/>
    <cellStyle name="Обычный 14" xfId="57"/>
    <cellStyle name="Обычный 2" xfId="58"/>
    <cellStyle name="Обычный 2 2" xfId="59"/>
    <cellStyle name="Обычный 2 2 2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8.421875" style="25" customWidth="1"/>
    <col min="2" max="2" width="24.28125" style="34" customWidth="1"/>
    <col min="3" max="3" width="40.00390625" style="0" customWidth="1"/>
    <col min="4" max="4" width="12.28125" style="16" customWidth="1"/>
    <col min="5" max="5" width="12.7109375" style="16" customWidth="1"/>
    <col min="6" max="6" width="9.57421875" style="16" customWidth="1"/>
    <col min="9" max="9" width="9.8515625" style="0" bestFit="1" customWidth="1"/>
  </cols>
  <sheetData>
    <row r="1" spans="2:6" ht="15.75">
      <c r="B1" s="30"/>
      <c r="C1" s="7"/>
      <c r="D1" s="230" t="s">
        <v>0</v>
      </c>
      <c r="E1" s="230"/>
      <c r="F1" s="230"/>
    </row>
    <row r="2" spans="2:6" ht="15.75">
      <c r="B2" s="30"/>
      <c r="C2" s="231" t="s">
        <v>31</v>
      </c>
      <c r="D2" s="232"/>
      <c r="E2" s="232"/>
      <c r="F2" s="232"/>
    </row>
    <row r="3" spans="2:6" ht="15.75">
      <c r="B3" s="30"/>
      <c r="C3" s="231" t="s">
        <v>32</v>
      </c>
      <c r="D3" s="231"/>
      <c r="E3" s="231"/>
      <c r="F3" s="231"/>
    </row>
    <row r="4" spans="2:6" ht="15.75">
      <c r="B4" s="30"/>
      <c r="C4" s="8"/>
      <c r="D4" s="233" t="s">
        <v>439</v>
      </c>
      <c r="E4" s="233"/>
      <c r="F4" s="233"/>
    </row>
    <row r="5" spans="2:6" ht="15.75">
      <c r="B5" s="30"/>
      <c r="C5" s="9"/>
      <c r="D5" s="15"/>
      <c r="E5" s="15"/>
      <c r="F5" s="15"/>
    </row>
    <row r="6" spans="1:6" ht="41.25" customHeight="1">
      <c r="A6" s="238" t="s">
        <v>422</v>
      </c>
      <c r="B6" s="239"/>
      <c r="C6" s="239"/>
      <c r="D6" s="239"/>
      <c r="E6" s="239"/>
      <c r="F6" s="239"/>
    </row>
    <row r="7" spans="2:6" ht="15.75">
      <c r="B7" s="234"/>
      <c r="C7" s="235"/>
      <c r="D7" s="235"/>
      <c r="E7" s="235"/>
      <c r="F7" s="235"/>
    </row>
    <row r="8" spans="1:6" ht="15.75" customHeight="1">
      <c r="A8" s="229" t="s">
        <v>43</v>
      </c>
      <c r="B8" s="229"/>
      <c r="C8" s="236" t="s">
        <v>44</v>
      </c>
      <c r="D8" s="227" t="s">
        <v>14</v>
      </c>
      <c r="E8" s="227" t="s">
        <v>1</v>
      </c>
      <c r="F8" s="227" t="s">
        <v>4</v>
      </c>
    </row>
    <row r="9" spans="1:6" ht="65.25" customHeight="1">
      <c r="A9" s="26" t="s">
        <v>5</v>
      </c>
      <c r="B9" s="4" t="s">
        <v>438</v>
      </c>
      <c r="C9" s="237"/>
      <c r="D9" s="228"/>
      <c r="E9" s="228"/>
      <c r="F9" s="228"/>
    </row>
    <row r="10" spans="1:6" ht="15">
      <c r="A10" s="27">
        <v>1</v>
      </c>
      <c r="B10" s="5">
        <v>2</v>
      </c>
      <c r="C10" s="5">
        <v>3</v>
      </c>
      <c r="D10" s="5">
        <v>4</v>
      </c>
      <c r="E10" s="6">
        <v>5</v>
      </c>
      <c r="F10" s="6">
        <v>6</v>
      </c>
    </row>
    <row r="11" spans="1:6" ht="15.75">
      <c r="A11" s="28" t="s">
        <v>23</v>
      </c>
      <c r="B11" s="1"/>
      <c r="C11" s="24" t="s">
        <v>24</v>
      </c>
      <c r="D11" s="92">
        <f>D12+D13+D14+D15</f>
        <v>1594.7000000000003</v>
      </c>
      <c r="E11" s="92">
        <f>E12+E13+E14+E15</f>
        <v>1598.16316</v>
      </c>
      <c r="F11" s="39">
        <f>E11/D11%</f>
        <v>100.2171668652411</v>
      </c>
    </row>
    <row r="12" spans="1:6" ht="129.75" customHeight="1">
      <c r="A12" s="28"/>
      <c r="B12" s="128" t="s">
        <v>25</v>
      </c>
      <c r="C12" s="129" t="s">
        <v>226</v>
      </c>
      <c r="D12" s="93">
        <v>713.1</v>
      </c>
      <c r="E12" s="94">
        <v>712.08611</v>
      </c>
      <c r="F12" s="81">
        <f>E12/D12%</f>
        <v>99.85781938017108</v>
      </c>
    </row>
    <row r="13" spans="1:6" ht="165" customHeight="1">
      <c r="A13" s="28"/>
      <c r="B13" s="128" t="s">
        <v>26</v>
      </c>
      <c r="C13" s="129" t="s">
        <v>228</v>
      </c>
      <c r="D13" s="93">
        <v>6.8</v>
      </c>
      <c r="E13" s="94">
        <v>6.85786</v>
      </c>
      <c r="F13" s="81">
        <f>E13/D13%</f>
        <v>100.85088235294117</v>
      </c>
    </row>
    <row r="14" spans="1:6" ht="127.5" customHeight="1">
      <c r="A14" s="28"/>
      <c r="B14" s="128" t="s">
        <v>27</v>
      </c>
      <c r="C14" s="129" t="s">
        <v>224</v>
      </c>
      <c r="D14" s="93">
        <v>1030.4</v>
      </c>
      <c r="E14" s="94">
        <v>1038.76686</v>
      </c>
      <c r="F14" s="81">
        <f>E14/D14%</f>
        <v>100.81200116459627</v>
      </c>
    </row>
    <row r="15" spans="1:6" ht="126" customHeight="1">
      <c r="A15" s="28"/>
      <c r="B15" s="128" t="s">
        <v>28</v>
      </c>
      <c r="C15" s="129" t="s">
        <v>225</v>
      </c>
      <c r="D15" s="93">
        <v>-155.6</v>
      </c>
      <c r="E15" s="94">
        <v>-159.54767</v>
      </c>
      <c r="F15" s="81">
        <f>E15/D15%</f>
        <v>102.53706298200514</v>
      </c>
    </row>
    <row r="16" spans="1:6" ht="15.75">
      <c r="A16" s="28" t="s">
        <v>6</v>
      </c>
      <c r="B16" s="1"/>
      <c r="C16" s="3" t="s">
        <v>7</v>
      </c>
      <c r="D16" s="95">
        <f>D17+D22+D23+D24+D25+D21</f>
        <v>18976.5</v>
      </c>
      <c r="E16" s="95">
        <f>E17+E22+E23+E24+E25+E21</f>
        <v>19774.95953</v>
      </c>
      <c r="F16" s="82">
        <f aca="true" t="shared" si="0" ref="F16:F25">E16/D16%</f>
        <v>104.20762274392013</v>
      </c>
    </row>
    <row r="17" spans="1:6" ht="15.75">
      <c r="A17" s="28"/>
      <c r="B17" s="22" t="s">
        <v>21</v>
      </c>
      <c r="C17" s="23" t="s">
        <v>20</v>
      </c>
      <c r="D17" s="94">
        <f>D18+D19+D20</f>
        <v>9291</v>
      </c>
      <c r="E17" s="94">
        <f>E18+E19+E20</f>
        <v>9625.56075</v>
      </c>
      <c r="F17" s="81">
        <f t="shared" si="0"/>
        <v>103.60091217307072</v>
      </c>
    </row>
    <row r="18" spans="1:6" ht="132.75" customHeight="1">
      <c r="A18" s="29"/>
      <c r="B18" s="1" t="s">
        <v>8</v>
      </c>
      <c r="C18" s="21" t="s">
        <v>22</v>
      </c>
      <c r="D18" s="94">
        <v>9220</v>
      </c>
      <c r="E18" s="94">
        <v>9551.31057</v>
      </c>
      <c r="F18" s="81">
        <f t="shared" si="0"/>
        <v>103.59339013015183</v>
      </c>
    </row>
    <row r="19" spans="1:6" ht="195" customHeight="1">
      <c r="A19" s="29"/>
      <c r="B19" s="1" t="s">
        <v>16</v>
      </c>
      <c r="C19" s="21" t="s">
        <v>18</v>
      </c>
      <c r="D19" s="94">
        <v>52</v>
      </c>
      <c r="E19" s="94">
        <v>51.36419</v>
      </c>
      <c r="F19" s="81">
        <f t="shared" si="0"/>
        <v>98.77728846153846</v>
      </c>
    </row>
    <row r="20" spans="1:6" ht="90" customHeight="1">
      <c r="A20" s="29"/>
      <c r="B20" s="1" t="s">
        <v>17</v>
      </c>
      <c r="C20" s="21" t="s">
        <v>19</v>
      </c>
      <c r="D20" s="94">
        <v>19</v>
      </c>
      <c r="E20" s="94">
        <v>22.88599</v>
      </c>
      <c r="F20" s="81">
        <f t="shared" si="0"/>
        <v>120.45257894736842</v>
      </c>
    </row>
    <row r="21" spans="1:6" ht="80.25" customHeight="1">
      <c r="A21" s="29"/>
      <c r="B21" s="35" t="s">
        <v>34</v>
      </c>
      <c r="C21" s="36" t="s">
        <v>33</v>
      </c>
      <c r="D21" s="94">
        <v>1236</v>
      </c>
      <c r="E21" s="94">
        <v>1255.28068</v>
      </c>
      <c r="F21" s="81">
        <f t="shared" si="0"/>
        <v>101.55992556634305</v>
      </c>
    </row>
    <row r="22" spans="1:6" ht="22.5" customHeight="1">
      <c r="A22" s="29"/>
      <c r="B22" s="1" t="s">
        <v>9</v>
      </c>
      <c r="C22" s="2" t="s">
        <v>2</v>
      </c>
      <c r="D22" s="94">
        <v>357.5</v>
      </c>
      <c r="E22" s="94">
        <v>357.79963</v>
      </c>
      <c r="F22" s="81">
        <f t="shared" si="0"/>
        <v>100.08381258741258</v>
      </c>
    </row>
    <row r="23" spans="1:6" ht="24" customHeight="1">
      <c r="A23" s="29"/>
      <c r="B23" s="1" t="s">
        <v>10</v>
      </c>
      <c r="C23" s="2" t="s">
        <v>3</v>
      </c>
      <c r="D23" s="94">
        <v>3980</v>
      </c>
      <c r="E23" s="94">
        <v>4398.71619</v>
      </c>
      <c r="F23" s="81">
        <f t="shared" si="0"/>
        <v>110.52050728643218</v>
      </c>
    </row>
    <row r="24" spans="1:6" ht="63">
      <c r="A24" s="29"/>
      <c r="B24" s="35" t="s">
        <v>36</v>
      </c>
      <c r="C24" s="36" t="s">
        <v>35</v>
      </c>
      <c r="D24" s="94">
        <v>2492</v>
      </c>
      <c r="E24" s="94">
        <v>2518.29959</v>
      </c>
      <c r="F24" s="81">
        <f t="shared" si="0"/>
        <v>101.05536075441412</v>
      </c>
    </row>
    <row r="25" spans="1:6" ht="63">
      <c r="A25" s="29"/>
      <c r="B25" s="35" t="s">
        <v>38</v>
      </c>
      <c r="C25" s="36" t="s">
        <v>37</v>
      </c>
      <c r="D25" s="94">
        <v>1620</v>
      </c>
      <c r="E25" s="94">
        <v>1619.30269</v>
      </c>
      <c r="F25" s="81">
        <f t="shared" si="0"/>
        <v>99.95695617283951</v>
      </c>
    </row>
    <row r="26" spans="1:6" ht="39.75" customHeight="1">
      <c r="A26" s="28" t="s">
        <v>11</v>
      </c>
      <c r="B26" s="1"/>
      <c r="C26" s="3" t="s">
        <v>12</v>
      </c>
      <c r="D26" s="95">
        <f>D27+D29+D30+D28</f>
        <v>911.5</v>
      </c>
      <c r="E26" s="95">
        <f>E27+E29+E30+E28</f>
        <v>884.8819100000002</v>
      </c>
      <c r="F26" s="82">
        <f aca="true" t="shared" si="1" ref="F26:F48">E26/D26%</f>
        <v>97.07974876577073</v>
      </c>
    </row>
    <row r="27" spans="1:6" ht="147" customHeight="1">
      <c r="A27" s="29"/>
      <c r="B27" s="128" t="s">
        <v>29</v>
      </c>
      <c r="C27" s="130" t="s">
        <v>230</v>
      </c>
      <c r="D27" s="94">
        <v>510</v>
      </c>
      <c r="E27" s="94">
        <v>550.38958</v>
      </c>
      <c r="F27" s="81">
        <f t="shared" si="1"/>
        <v>107.9195254901961</v>
      </c>
    </row>
    <row r="28" spans="1:6" ht="208.5" customHeight="1">
      <c r="A28" s="29"/>
      <c r="B28" s="131" t="s">
        <v>232</v>
      </c>
      <c r="C28" s="132" t="s">
        <v>231</v>
      </c>
      <c r="D28" s="94">
        <v>0</v>
      </c>
      <c r="E28" s="94">
        <v>-0.51105</v>
      </c>
      <c r="F28" s="81"/>
    </row>
    <row r="29" spans="1:6" ht="84.75" customHeight="1">
      <c r="A29" s="29"/>
      <c r="B29" s="128" t="s">
        <v>233</v>
      </c>
      <c r="C29" s="130" t="s">
        <v>30</v>
      </c>
      <c r="D29" s="94">
        <v>337.5</v>
      </c>
      <c r="E29" s="94">
        <v>254.31968</v>
      </c>
      <c r="F29" s="81">
        <f t="shared" si="1"/>
        <v>75.35397925925926</v>
      </c>
    </row>
    <row r="30" spans="1:6" ht="149.25" customHeight="1">
      <c r="A30" s="29"/>
      <c r="B30" s="133" t="s">
        <v>234</v>
      </c>
      <c r="C30" s="134" t="s">
        <v>221</v>
      </c>
      <c r="D30" s="94">
        <v>64</v>
      </c>
      <c r="E30" s="94">
        <v>80.6837</v>
      </c>
      <c r="F30" s="81">
        <f t="shared" si="1"/>
        <v>126.06828125</v>
      </c>
    </row>
    <row r="31" spans="1:6" ht="36" customHeight="1">
      <c r="A31" s="28" t="s">
        <v>40</v>
      </c>
      <c r="B31" s="35"/>
      <c r="C31" s="37" t="s">
        <v>12</v>
      </c>
      <c r="D31" s="95">
        <f>D32+D37+D38+D33+D34+D35+D44+D50+D49</f>
        <v>10010.74099</v>
      </c>
      <c r="E31" s="95">
        <f>E32+E37+E38+E33+E34+E35+E44+E50+E49</f>
        <v>7952.544230000001</v>
      </c>
      <c r="F31" s="82">
        <f t="shared" si="1"/>
        <v>79.44011575111185</v>
      </c>
    </row>
    <row r="32" spans="1:6" ht="129" customHeight="1">
      <c r="A32" s="28"/>
      <c r="B32" s="128" t="s">
        <v>237</v>
      </c>
      <c r="C32" s="130" t="s">
        <v>41</v>
      </c>
      <c r="D32" s="94">
        <v>90</v>
      </c>
      <c r="E32" s="94">
        <v>80.43841</v>
      </c>
      <c r="F32" s="81">
        <f t="shared" si="1"/>
        <v>89.37601111111111</v>
      </c>
    </row>
    <row r="33" spans="1:6" ht="47.25">
      <c r="A33" s="28"/>
      <c r="B33" s="137" t="s">
        <v>425</v>
      </c>
      <c r="C33" s="138" t="s">
        <v>426</v>
      </c>
      <c r="D33" s="94">
        <v>0</v>
      </c>
      <c r="E33" s="206">
        <v>0.0146</v>
      </c>
      <c r="F33" s="81"/>
    </row>
    <row r="34" spans="1:6" ht="117.75" customHeight="1">
      <c r="A34" s="28"/>
      <c r="B34" s="139" t="s">
        <v>242</v>
      </c>
      <c r="C34" s="84" t="s">
        <v>239</v>
      </c>
      <c r="D34" s="94">
        <v>5370.7</v>
      </c>
      <c r="E34" s="94">
        <v>5337.79531</v>
      </c>
      <c r="F34" s="81">
        <f t="shared" si="1"/>
        <v>99.38732958459792</v>
      </c>
    </row>
    <row r="35" spans="1:6" ht="31.5">
      <c r="A35" s="28"/>
      <c r="B35" s="139" t="s">
        <v>243</v>
      </c>
      <c r="C35" s="84" t="s">
        <v>240</v>
      </c>
      <c r="D35" s="94">
        <f>D36</f>
        <v>114.3</v>
      </c>
      <c r="E35" s="94">
        <f>E36</f>
        <v>114.3</v>
      </c>
      <c r="F35" s="81">
        <f t="shared" si="1"/>
        <v>100</v>
      </c>
    </row>
    <row r="36" spans="1:6" ht="73.5" customHeight="1">
      <c r="A36" s="28"/>
      <c r="B36" s="139"/>
      <c r="C36" s="84" t="s">
        <v>241</v>
      </c>
      <c r="D36" s="94">
        <v>114.3</v>
      </c>
      <c r="E36" s="94">
        <v>114.3</v>
      </c>
      <c r="F36" s="81">
        <f t="shared" si="1"/>
        <v>100</v>
      </c>
    </row>
    <row r="37" spans="1:6" ht="78.75">
      <c r="A37" s="28"/>
      <c r="B37" s="35" t="s">
        <v>245</v>
      </c>
      <c r="C37" s="38" t="s">
        <v>244</v>
      </c>
      <c r="D37" s="94">
        <v>407.2</v>
      </c>
      <c r="E37" s="94">
        <v>407.2</v>
      </c>
      <c r="F37" s="81">
        <f t="shared" si="1"/>
        <v>100</v>
      </c>
    </row>
    <row r="38" spans="1:6" ht="66.75" customHeight="1">
      <c r="A38" s="28"/>
      <c r="B38" s="35" t="s">
        <v>246</v>
      </c>
      <c r="C38" s="36" t="s">
        <v>47</v>
      </c>
      <c r="D38" s="94">
        <f>D40+D41+D42+D43+D39</f>
        <v>255.29999999999998</v>
      </c>
      <c r="E38" s="94">
        <f>E40+E41+E42+E43+E39</f>
        <v>255.29999999999998</v>
      </c>
      <c r="F38" s="81">
        <f t="shared" si="1"/>
        <v>100</v>
      </c>
    </row>
    <row r="39" spans="1:6" ht="161.25" customHeight="1">
      <c r="A39" s="28"/>
      <c r="B39" s="35"/>
      <c r="C39" s="207" t="s">
        <v>427</v>
      </c>
      <c r="D39" s="94">
        <v>66.1</v>
      </c>
      <c r="E39" s="94">
        <v>66.1</v>
      </c>
      <c r="F39" s="81">
        <f t="shared" si="1"/>
        <v>100</v>
      </c>
    </row>
    <row r="40" spans="1:6" ht="59.25" customHeight="1">
      <c r="A40" s="28"/>
      <c r="B40" s="35"/>
      <c r="C40" s="36" t="s">
        <v>247</v>
      </c>
      <c r="D40" s="94">
        <v>4</v>
      </c>
      <c r="E40" s="94">
        <v>4</v>
      </c>
      <c r="F40" s="81">
        <f t="shared" si="1"/>
        <v>100</v>
      </c>
    </row>
    <row r="41" spans="1:6" ht="103.5" customHeight="1">
      <c r="A41" s="28"/>
      <c r="B41" s="35"/>
      <c r="C41" s="84" t="s">
        <v>222</v>
      </c>
      <c r="D41" s="94">
        <v>173.5</v>
      </c>
      <c r="E41" s="94">
        <v>173.5</v>
      </c>
      <c r="F41" s="81">
        <f t="shared" si="1"/>
        <v>100</v>
      </c>
    </row>
    <row r="42" spans="1:6" ht="139.5" customHeight="1">
      <c r="A42" s="28"/>
      <c r="B42" s="85"/>
      <c r="C42" s="140" t="s">
        <v>223</v>
      </c>
      <c r="D42" s="94">
        <v>9.7</v>
      </c>
      <c r="E42" s="94">
        <v>9.7</v>
      </c>
      <c r="F42" s="81">
        <f t="shared" si="1"/>
        <v>100</v>
      </c>
    </row>
    <row r="43" spans="1:6" ht="117.75" customHeight="1">
      <c r="A43" s="29"/>
      <c r="B43" s="35"/>
      <c r="C43" s="135" t="s">
        <v>248</v>
      </c>
      <c r="D43" s="94">
        <v>2</v>
      </c>
      <c r="E43" s="94">
        <v>2</v>
      </c>
      <c r="F43" s="81">
        <f t="shared" si="1"/>
        <v>100</v>
      </c>
    </row>
    <row r="44" spans="1:6" ht="47.25">
      <c r="A44" s="29"/>
      <c r="B44" s="128" t="s">
        <v>235</v>
      </c>
      <c r="C44" s="130" t="s">
        <v>39</v>
      </c>
      <c r="D44" s="94">
        <f>D45+D46+D47+D48</f>
        <v>3773.2409900000002</v>
      </c>
      <c r="E44" s="94">
        <f>E45+E46+E47+E48</f>
        <v>3453.6730500000003</v>
      </c>
      <c r="F44" s="81">
        <f t="shared" si="1"/>
        <v>91.53067771586994</v>
      </c>
    </row>
    <row r="45" spans="1:6" ht="31.5">
      <c r="A45" s="29"/>
      <c r="B45" s="128"/>
      <c r="C45" s="130" t="s">
        <v>236</v>
      </c>
      <c r="D45" s="94">
        <v>2481.05027</v>
      </c>
      <c r="E45" s="94">
        <v>2481.05027</v>
      </c>
      <c r="F45" s="81">
        <f t="shared" si="1"/>
        <v>100</v>
      </c>
    </row>
    <row r="46" spans="1:6" ht="52.5" customHeight="1">
      <c r="A46" s="29"/>
      <c r="B46" s="128"/>
      <c r="C46" s="130" t="s">
        <v>428</v>
      </c>
      <c r="D46" s="94">
        <f>829.47568+223.19204</f>
        <v>1052.66772</v>
      </c>
      <c r="E46" s="94">
        <f>604.8585+128.24128</f>
        <v>733.09978</v>
      </c>
      <c r="F46" s="81">
        <f t="shared" si="1"/>
        <v>69.64208800855032</v>
      </c>
    </row>
    <row r="47" spans="1:6" ht="38.25" customHeight="1">
      <c r="A47" s="29"/>
      <c r="B47" s="128"/>
      <c r="C47" s="130" t="s">
        <v>429</v>
      </c>
      <c r="D47" s="94">
        <v>204.523</v>
      </c>
      <c r="E47" s="94">
        <v>204.523</v>
      </c>
      <c r="F47" s="81">
        <f t="shared" si="1"/>
        <v>100</v>
      </c>
    </row>
    <row r="48" spans="1:6" ht="36" customHeight="1">
      <c r="A48" s="29"/>
      <c r="B48" s="128"/>
      <c r="C48" s="130" t="s">
        <v>430</v>
      </c>
      <c r="D48" s="94">
        <v>35</v>
      </c>
      <c r="E48" s="94">
        <v>35</v>
      </c>
      <c r="F48" s="81">
        <f t="shared" si="1"/>
        <v>100</v>
      </c>
    </row>
    <row r="49" spans="1:6" ht="110.25">
      <c r="A49" s="29"/>
      <c r="B49" s="128" t="s">
        <v>431</v>
      </c>
      <c r="C49" s="130" t="s">
        <v>432</v>
      </c>
      <c r="D49" s="94">
        <v>0</v>
      </c>
      <c r="E49" s="94">
        <v>-153.13947</v>
      </c>
      <c r="F49" s="81"/>
    </row>
    <row r="50" spans="1:6" ht="84.75" customHeight="1">
      <c r="A50" s="29"/>
      <c r="B50" s="35" t="s">
        <v>250</v>
      </c>
      <c r="C50" s="36" t="s">
        <v>249</v>
      </c>
      <c r="D50" s="94">
        <v>0</v>
      </c>
      <c r="E50" s="94">
        <v>-1543.03767</v>
      </c>
      <c r="F50" s="81"/>
    </row>
    <row r="51" spans="1:6" ht="54" customHeight="1">
      <c r="A51" s="28" t="s">
        <v>42</v>
      </c>
      <c r="B51" s="1"/>
      <c r="C51" s="3" t="s">
        <v>13</v>
      </c>
      <c r="D51" s="92">
        <f>D54+D52+D53</f>
        <v>8355.9</v>
      </c>
      <c r="E51" s="92">
        <f>E54+E52+E53</f>
        <v>8355.88632</v>
      </c>
      <c r="F51" s="82">
        <f>E51/D51%</f>
        <v>99.9998362833447</v>
      </c>
    </row>
    <row r="52" spans="1:6" ht="37.5" customHeight="1">
      <c r="A52" s="28"/>
      <c r="B52" s="136" t="s">
        <v>251</v>
      </c>
      <c r="C52" s="135" t="s">
        <v>238</v>
      </c>
      <c r="D52" s="93">
        <v>3.9</v>
      </c>
      <c r="E52" s="93">
        <v>3.90232</v>
      </c>
      <c r="F52" s="81">
        <f>E52/D52%</f>
        <v>100.05948717948718</v>
      </c>
    </row>
    <row r="53" spans="1:6" ht="63">
      <c r="A53" s="28"/>
      <c r="B53" s="136" t="s">
        <v>423</v>
      </c>
      <c r="C53" s="135" t="s">
        <v>424</v>
      </c>
      <c r="D53" s="93">
        <v>1.5</v>
      </c>
      <c r="E53" s="93">
        <v>1.484</v>
      </c>
      <c r="F53" s="81">
        <f>E53/D53%</f>
        <v>98.93333333333334</v>
      </c>
    </row>
    <row r="54" spans="1:6" ht="55.5" customHeight="1">
      <c r="A54" s="28"/>
      <c r="B54" s="35" t="s">
        <v>253</v>
      </c>
      <c r="C54" s="36" t="s">
        <v>252</v>
      </c>
      <c r="D54" s="97">
        <v>8350.5</v>
      </c>
      <c r="E54" s="93">
        <v>8350.5</v>
      </c>
      <c r="F54" s="81">
        <f>E54/D54%</f>
        <v>100</v>
      </c>
    </row>
    <row r="55" spans="1:7" ht="24" customHeight="1">
      <c r="A55" s="29"/>
      <c r="B55" s="31"/>
      <c r="C55" s="20" t="s">
        <v>15</v>
      </c>
      <c r="D55" s="96">
        <f>D11+D16+D26+D51+D31</f>
        <v>39849.34099</v>
      </c>
      <c r="E55" s="96">
        <f>E11+E16+E26+E51+E31</f>
        <v>38566.43515</v>
      </c>
      <c r="F55" s="83">
        <f>E55/D55%</f>
        <v>96.78060964591124</v>
      </c>
      <c r="G55" s="19"/>
    </row>
    <row r="57" spans="2:6" ht="15.75">
      <c r="B57" s="30"/>
      <c r="C57" s="10"/>
      <c r="D57" s="17"/>
      <c r="E57" s="14"/>
      <c r="F57" s="15"/>
    </row>
    <row r="58" spans="2:6" ht="15.75">
      <c r="B58" s="32"/>
      <c r="C58" s="11"/>
      <c r="D58" s="18"/>
      <c r="E58" s="15"/>
      <c r="F58" s="15"/>
    </row>
    <row r="59" spans="2:6" ht="15.75">
      <c r="B59" s="33"/>
      <c r="C59" s="12"/>
      <c r="D59" s="18"/>
      <c r="E59" s="15"/>
      <c r="F59" s="15"/>
    </row>
    <row r="60" spans="2:6" ht="15.75">
      <c r="B60" s="33"/>
      <c r="C60" s="13"/>
      <c r="D60" s="18"/>
      <c r="E60" s="15"/>
      <c r="F60" s="15"/>
    </row>
  </sheetData>
  <sheetProtection/>
  <mergeCells count="11">
    <mergeCell ref="E8:E9"/>
    <mergeCell ref="F8:F9"/>
    <mergeCell ref="A8:B8"/>
    <mergeCell ref="D1:F1"/>
    <mergeCell ref="C2:F2"/>
    <mergeCell ref="C3:F3"/>
    <mergeCell ref="D4:F4"/>
    <mergeCell ref="B7:F7"/>
    <mergeCell ref="C8:C9"/>
    <mergeCell ref="A6:F6"/>
    <mergeCell ref="D8:D9"/>
  </mergeCells>
  <printOptions/>
  <pageMargins left="0.3937007874015748" right="0.15748031496062992" top="0.2362204724409449" bottom="0.2362204724409449" header="0.2755905511811024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6.421875" style="40" customWidth="1"/>
    <col min="2" max="2" width="14.28125" style="40" customWidth="1"/>
    <col min="3" max="3" width="5.57421875" style="40" customWidth="1"/>
    <col min="4" max="4" width="45.421875" style="41" customWidth="1"/>
    <col min="5" max="5" width="11.421875" style="41" customWidth="1"/>
    <col min="6" max="6" width="11.8515625" style="41" customWidth="1"/>
    <col min="7" max="7" width="9.140625" style="60" customWidth="1"/>
    <col min="8" max="8" width="1.8515625" style="41" customWidth="1"/>
    <col min="9" max="9" width="3.00390625" style="41" customWidth="1"/>
    <col min="10" max="16384" width="9.140625" style="41" customWidth="1"/>
  </cols>
  <sheetData>
    <row r="1" spans="4:7" ht="15">
      <c r="D1" s="240" t="s">
        <v>45</v>
      </c>
      <c r="E1" s="240"/>
      <c r="F1" s="240"/>
      <c r="G1" s="241"/>
    </row>
    <row r="2" spans="4:7" ht="15">
      <c r="D2" s="240" t="s">
        <v>48</v>
      </c>
      <c r="E2" s="240"/>
      <c r="F2" s="240"/>
      <c r="G2" s="241"/>
    </row>
    <row r="3" spans="4:7" ht="15">
      <c r="D3" s="240" t="s">
        <v>111</v>
      </c>
      <c r="E3" s="240"/>
      <c r="F3" s="240"/>
      <c r="G3" s="241"/>
    </row>
    <row r="4" spans="4:7" ht="15">
      <c r="D4" s="240" t="s">
        <v>410</v>
      </c>
      <c r="E4" s="240"/>
      <c r="F4" s="240"/>
      <c r="G4" s="241"/>
    </row>
    <row r="6" spans="1:7" ht="30.75" customHeight="1">
      <c r="A6" s="242" t="s">
        <v>411</v>
      </c>
      <c r="B6" s="243"/>
      <c r="C6" s="243"/>
      <c r="D6" s="243"/>
      <c r="E6" s="243"/>
      <c r="F6" s="243"/>
      <c r="G6" s="243"/>
    </row>
    <row r="7" spans="1:7" ht="15.75">
      <c r="A7" s="42"/>
      <c r="D7" s="43"/>
      <c r="E7" s="43"/>
      <c r="F7" s="43"/>
      <c r="G7" s="44"/>
    </row>
    <row r="8" spans="1:7" ht="45">
      <c r="A8" s="45" t="s">
        <v>49</v>
      </c>
      <c r="B8" s="45" t="s">
        <v>50</v>
      </c>
      <c r="C8" s="45" t="s">
        <v>51</v>
      </c>
      <c r="D8" s="45" t="s">
        <v>52</v>
      </c>
      <c r="E8" s="46" t="s">
        <v>53</v>
      </c>
      <c r="F8" s="46" t="s">
        <v>54</v>
      </c>
      <c r="G8" s="46" t="s">
        <v>4</v>
      </c>
    </row>
    <row r="9" spans="1:7" ht="12" customHeight="1">
      <c r="A9" s="47">
        <v>1</v>
      </c>
      <c r="B9" s="47">
        <v>2</v>
      </c>
      <c r="C9" s="47">
        <v>3</v>
      </c>
      <c r="D9" s="47">
        <v>4</v>
      </c>
      <c r="E9" s="48">
        <v>5</v>
      </c>
      <c r="F9" s="48" t="s">
        <v>55</v>
      </c>
      <c r="G9" s="48" t="s">
        <v>56</v>
      </c>
    </row>
    <row r="10" spans="1:7" ht="15">
      <c r="A10" s="49" t="s">
        <v>57</v>
      </c>
      <c r="B10" s="49"/>
      <c r="C10" s="49"/>
      <c r="D10" s="113" t="s">
        <v>58</v>
      </c>
      <c r="E10" s="77">
        <f>E11+E19+E34+E40+E29</f>
        <v>4271.042060000001</v>
      </c>
      <c r="F10" s="77">
        <f>F11+F19+F34+F40+F29</f>
        <v>4086.7118600000003</v>
      </c>
      <c r="G10" s="223">
        <f>F10/E10*100</f>
        <v>95.68418672983051</v>
      </c>
    </row>
    <row r="11" spans="1:7" ht="61.5" customHeight="1">
      <c r="A11" s="50" t="s">
        <v>59</v>
      </c>
      <c r="B11" s="50"/>
      <c r="C11" s="50"/>
      <c r="D11" s="114" t="s">
        <v>60</v>
      </c>
      <c r="E11" s="211">
        <f>E13</f>
        <v>354.4</v>
      </c>
      <c r="F11" s="211">
        <f>F13</f>
        <v>352.9154</v>
      </c>
      <c r="G11" s="211">
        <f>F11/E11*100</f>
        <v>99.58109480812641</v>
      </c>
    </row>
    <row r="12" spans="1:7" ht="15">
      <c r="A12" s="50"/>
      <c r="B12" s="50" t="s">
        <v>153</v>
      </c>
      <c r="C12" s="50"/>
      <c r="D12" s="114" t="s">
        <v>156</v>
      </c>
      <c r="E12" s="211">
        <f>E13</f>
        <v>354.4</v>
      </c>
      <c r="F12" s="211">
        <f>F13</f>
        <v>352.9154</v>
      </c>
      <c r="G12" s="224">
        <f>G13</f>
        <v>99.58109480812641</v>
      </c>
    </row>
    <row r="13" spans="1:7" ht="29.25" customHeight="1">
      <c r="A13" s="50"/>
      <c r="B13" s="50" t="s">
        <v>154</v>
      </c>
      <c r="C13" s="50"/>
      <c r="D13" s="114" t="s">
        <v>152</v>
      </c>
      <c r="E13" s="211">
        <f>E14+E16</f>
        <v>354.4</v>
      </c>
      <c r="F13" s="211">
        <f>F14+F16</f>
        <v>352.9154</v>
      </c>
      <c r="G13" s="211">
        <f aca="true" t="shared" si="0" ref="G13:G78">F13/E13*100</f>
        <v>99.58109480812641</v>
      </c>
    </row>
    <row r="14" spans="1:7" ht="29.25" customHeight="1">
      <c r="A14" s="50"/>
      <c r="B14" s="200" t="s">
        <v>155</v>
      </c>
      <c r="C14" s="54"/>
      <c r="D14" s="201" t="s">
        <v>159</v>
      </c>
      <c r="E14" s="211">
        <f>E15</f>
        <v>90.657</v>
      </c>
      <c r="F14" s="211">
        <f>F15</f>
        <v>90.657</v>
      </c>
      <c r="G14" s="211">
        <f t="shared" si="0"/>
        <v>100</v>
      </c>
    </row>
    <row r="15" spans="1:7" ht="90.75" customHeight="1">
      <c r="A15" s="50"/>
      <c r="B15" s="50"/>
      <c r="C15" s="50">
        <v>100</v>
      </c>
      <c r="D15" s="114" t="s">
        <v>158</v>
      </c>
      <c r="E15" s="212">
        <v>90.657</v>
      </c>
      <c r="F15" s="212">
        <v>90.657</v>
      </c>
      <c r="G15" s="211">
        <f t="shared" si="0"/>
        <v>100</v>
      </c>
    </row>
    <row r="16" spans="1:7" ht="38.25" customHeight="1">
      <c r="A16" s="50"/>
      <c r="B16" s="200" t="s">
        <v>379</v>
      </c>
      <c r="C16" s="50"/>
      <c r="D16" s="114" t="s">
        <v>151</v>
      </c>
      <c r="E16" s="211">
        <f>E17+E18</f>
        <v>263.743</v>
      </c>
      <c r="F16" s="211">
        <f>F17+F18</f>
        <v>262.2584</v>
      </c>
      <c r="G16" s="211">
        <f t="shared" si="0"/>
        <v>99.43710354398031</v>
      </c>
    </row>
    <row r="17" spans="1:7" ht="80.25" customHeight="1">
      <c r="A17" s="50"/>
      <c r="B17" s="50"/>
      <c r="C17" s="50">
        <v>100</v>
      </c>
      <c r="D17" s="114" t="s">
        <v>158</v>
      </c>
      <c r="E17" s="211">
        <v>210.2</v>
      </c>
      <c r="F17" s="211">
        <v>209.3094</v>
      </c>
      <c r="G17" s="211">
        <f t="shared" si="0"/>
        <v>99.57630827783065</v>
      </c>
    </row>
    <row r="18" spans="1:7" ht="41.25" customHeight="1">
      <c r="A18" s="50"/>
      <c r="B18" s="50"/>
      <c r="C18" s="50">
        <v>200</v>
      </c>
      <c r="D18" s="114" t="s">
        <v>157</v>
      </c>
      <c r="E18" s="211">
        <v>53.543</v>
      </c>
      <c r="F18" s="211">
        <v>52.949</v>
      </c>
      <c r="G18" s="211">
        <f t="shared" si="0"/>
        <v>98.89061128438824</v>
      </c>
    </row>
    <row r="19" spans="1:7" ht="63.75" customHeight="1">
      <c r="A19" s="50" t="s">
        <v>61</v>
      </c>
      <c r="B19" s="50"/>
      <c r="C19" s="50"/>
      <c r="D19" s="114" t="s">
        <v>62</v>
      </c>
      <c r="E19" s="211">
        <f>E20</f>
        <v>127</v>
      </c>
      <c r="F19" s="211">
        <f>F20</f>
        <v>127</v>
      </c>
      <c r="G19" s="211">
        <f t="shared" si="0"/>
        <v>100</v>
      </c>
    </row>
    <row r="20" spans="1:7" ht="15" customHeight="1">
      <c r="A20" s="50"/>
      <c r="B20" s="50" t="s">
        <v>153</v>
      </c>
      <c r="C20" s="50"/>
      <c r="D20" s="114" t="s">
        <v>156</v>
      </c>
      <c r="E20" s="211">
        <f>E21</f>
        <v>127</v>
      </c>
      <c r="F20" s="211">
        <f>F21</f>
        <v>127</v>
      </c>
      <c r="G20" s="211">
        <f t="shared" si="0"/>
        <v>100</v>
      </c>
    </row>
    <row r="21" spans="1:7" ht="29.25" customHeight="1">
      <c r="A21" s="50"/>
      <c r="B21" s="50" t="s">
        <v>154</v>
      </c>
      <c r="C21" s="50"/>
      <c r="D21" s="114" t="s">
        <v>152</v>
      </c>
      <c r="E21" s="211">
        <f>E22+E24+E26</f>
        <v>127</v>
      </c>
      <c r="F21" s="211">
        <f>F22+F24+F26</f>
        <v>127</v>
      </c>
      <c r="G21" s="211">
        <f t="shared" si="0"/>
        <v>100</v>
      </c>
    </row>
    <row r="22" spans="1:7" ht="30.75" customHeight="1">
      <c r="A22" s="50"/>
      <c r="B22" s="200" t="s">
        <v>412</v>
      </c>
      <c r="C22" s="99"/>
      <c r="D22" s="116" t="s">
        <v>160</v>
      </c>
      <c r="E22" s="211">
        <f>E23</f>
        <v>113.3</v>
      </c>
      <c r="F22" s="211">
        <f>F23</f>
        <v>113.3</v>
      </c>
      <c r="G22" s="211">
        <f t="shared" si="0"/>
        <v>100</v>
      </c>
    </row>
    <row r="23" spans="1:7" ht="18.75" customHeight="1">
      <c r="A23" s="50"/>
      <c r="B23" s="72"/>
      <c r="C23" s="72" t="s">
        <v>66</v>
      </c>
      <c r="D23" s="116" t="s">
        <v>65</v>
      </c>
      <c r="E23" s="211">
        <v>113.3</v>
      </c>
      <c r="F23" s="211">
        <v>113.3</v>
      </c>
      <c r="G23" s="211">
        <f t="shared" si="0"/>
        <v>100</v>
      </c>
    </row>
    <row r="24" spans="1:7" ht="36" customHeight="1">
      <c r="A24" s="50"/>
      <c r="B24" s="200" t="s">
        <v>413</v>
      </c>
      <c r="C24" s="99"/>
      <c r="D24" s="116" t="s">
        <v>63</v>
      </c>
      <c r="E24" s="211">
        <f>E25</f>
        <v>4</v>
      </c>
      <c r="F24" s="211">
        <f>F25</f>
        <v>4</v>
      </c>
      <c r="G24" s="211">
        <f t="shared" si="0"/>
        <v>100</v>
      </c>
    </row>
    <row r="25" spans="1:7" ht="32.25" customHeight="1">
      <c r="A25" s="50"/>
      <c r="B25" s="72"/>
      <c r="C25" s="72" t="s">
        <v>64</v>
      </c>
      <c r="D25" s="114" t="s">
        <v>157</v>
      </c>
      <c r="E25" s="211">
        <v>4</v>
      </c>
      <c r="F25" s="211">
        <v>4</v>
      </c>
      <c r="G25" s="211">
        <f t="shared" si="0"/>
        <v>100</v>
      </c>
    </row>
    <row r="26" spans="1:7" ht="90">
      <c r="A26" s="50"/>
      <c r="B26" s="72" t="s">
        <v>414</v>
      </c>
      <c r="C26" s="99"/>
      <c r="D26" s="116" t="s">
        <v>161</v>
      </c>
      <c r="E26" s="211">
        <f>E27+E28</f>
        <v>9.7</v>
      </c>
      <c r="F26" s="211">
        <f>F27+F28</f>
        <v>9.7</v>
      </c>
      <c r="G26" s="211">
        <f t="shared" si="0"/>
        <v>100</v>
      </c>
    </row>
    <row r="27" spans="1:7" ht="78.75" customHeight="1">
      <c r="A27" s="50"/>
      <c r="B27" s="202"/>
      <c r="C27" s="50">
        <v>100</v>
      </c>
      <c r="D27" s="114" t="s">
        <v>158</v>
      </c>
      <c r="E27" s="211">
        <v>7.4865</v>
      </c>
      <c r="F27" s="211">
        <v>7.4865</v>
      </c>
      <c r="G27" s="211">
        <f t="shared" si="0"/>
        <v>100</v>
      </c>
    </row>
    <row r="28" spans="1:7" ht="29.25" customHeight="1">
      <c r="A28" s="50"/>
      <c r="B28" s="72"/>
      <c r="C28" s="72" t="s">
        <v>64</v>
      </c>
      <c r="D28" s="114" t="s">
        <v>157</v>
      </c>
      <c r="E28" s="211">
        <v>2.2135</v>
      </c>
      <c r="F28" s="211">
        <v>2.2135</v>
      </c>
      <c r="G28" s="211">
        <f t="shared" si="0"/>
        <v>100</v>
      </c>
    </row>
    <row r="29" spans="1:7" ht="31.5" customHeight="1">
      <c r="A29" s="51" t="s">
        <v>315</v>
      </c>
      <c r="B29" s="203"/>
      <c r="C29" s="72"/>
      <c r="D29" s="114" t="s">
        <v>316</v>
      </c>
      <c r="E29" s="211">
        <f aca="true" t="shared" si="1" ref="E29:F32">E30</f>
        <v>410.3</v>
      </c>
      <c r="F29" s="211">
        <f t="shared" si="1"/>
        <v>410.3</v>
      </c>
      <c r="G29" s="211">
        <f t="shared" si="0"/>
        <v>100</v>
      </c>
    </row>
    <row r="30" spans="1:7" ht="18" customHeight="1">
      <c r="A30" s="50"/>
      <c r="B30" s="72" t="s">
        <v>153</v>
      </c>
      <c r="C30" s="72"/>
      <c r="D30" s="114" t="s">
        <v>156</v>
      </c>
      <c r="E30" s="211">
        <f t="shared" si="1"/>
        <v>410.3</v>
      </c>
      <c r="F30" s="211">
        <f t="shared" si="1"/>
        <v>410.3</v>
      </c>
      <c r="G30" s="211">
        <f t="shared" si="0"/>
        <v>100</v>
      </c>
    </row>
    <row r="31" spans="1:7" ht="30" customHeight="1">
      <c r="A31" s="50"/>
      <c r="B31" s="72" t="s">
        <v>162</v>
      </c>
      <c r="C31" s="72"/>
      <c r="D31" s="114" t="s">
        <v>163</v>
      </c>
      <c r="E31" s="211">
        <f t="shared" si="1"/>
        <v>410.3</v>
      </c>
      <c r="F31" s="211">
        <f t="shared" si="1"/>
        <v>410.3</v>
      </c>
      <c r="G31" s="211">
        <f t="shared" si="0"/>
        <v>100</v>
      </c>
    </row>
    <row r="32" spans="1:7" ht="33.75" customHeight="1">
      <c r="A32" s="50"/>
      <c r="B32" s="72" t="s">
        <v>215</v>
      </c>
      <c r="C32" s="72"/>
      <c r="D32" s="225" t="s">
        <v>317</v>
      </c>
      <c r="E32" s="211">
        <f t="shared" si="1"/>
        <v>410.3</v>
      </c>
      <c r="F32" s="211">
        <f t="shared" si="1"/>
        <v>410.3</v>
      </c>
      <c r="G32" s="211">
        <f t="shared" si="0"/>
        <v>100</v>
      </c>
    </row>
    <row r="33" spans="1:7" ht="18" customHeight="1">
      <c r="A33" s="50"/>
      <c r="B33" s="72"/>
      <c r="C33" s="99">
        <v>800</v>
      </c>
      <c r="D33" s="115" t="s">
        <v>69</v>
      </c>
      <c r="E33" s="211">
        <v>410.3</v>
      </c>
      <c r="F33" s="211">
        <v>410.3</v>
      </c>
      <c r="G33" s="211">
        <f t="shared" si="0"/>
        <v>100</v>
      </c>
    </row>
    <row r="34" spans="1:7" ht="17.25" customHeight="1">
      <c r="A34" s="51" t="s">
        <v>67</v>
      </c>
      <c r="B34" s="50"/>
      <c r="C34" s="50"/>
      <c r="D34" s="114" t="s">
        <v>68</v>
      </c>
      <c r="E34" s="211">
        <f>E35</f>
        <v>100</v>
      </c>
      <c r="F34" s="211">
        <f>F35</f>
        <v>0</v>
      </c>
      <c r="G34" s="211">
        <f t="shared" si="0"/>
        <v>0</v>
      </c>
    </row>
    <row r="35" spans="1:7" ht="52.5" customHeight="1">
      <c r="A35" s="50"/>
      <c r="B35" s="54" t="s">
        <v>164</v>
      </c>
      <c r="C35" s="54"/>
      <c r="D35" s="115" t="s">
        <v>167</v>
      </c>
      <c r="E35" s="211">
        <f>E36</f>
        <v>100</v>
      </c>
      <c r="F35" s="211">
        <f>F38</f>
        <v>0</v>
      </c>
      <c r="G35" s="211">
        <f t="shared" si="0"/>
        <v>0</v>
      </c>
    </row>
    <row r="36" spans="1:7" ht="30">
      <c r="A36" s="50"/>
      <c r="B36" s="54" t="s">
        <v>165</v>
      </c>
      <c r="C36" s="54"/>
      <c r="D36" s="115" t="s">
        <v>168</v>
      </c>
      <c r="E36" s="211">
        <f>E37</f>
        <v>100</v>
      </c>
      <c r="F36" s="211">
        <f>F37</f>
        <v>0</v>
      </c>
      <c r="G36" s="211">
        <f t="shared" si="0"/>
        <v>0</v>
      </c>
    </row>
    <row r="37" spans="1:7" ht="61.5" customHeight="1">
      <c r="A37" s="50"/>
      <c r="B37" s="54" t="s">
        <v>166</v>
      </c>
      <c r="C37" s="54"/>
      <c r="D37" s="115" t="s">
        <v>415</v>
      </c>
      <c r="E37" s="211">
        <f>E38</f>
        <v>100</v>
      </c>
      <c r="F37" s="211">
        <f>F38</f>
        <v>0</v>
      </c>
      <c r="G37" s="211">
        <f t="shared" si="0"/>
        <v>0</v>
      </c>
    </row>
    <row r="38" spans="1:7" ht="64.5" customHeight="1">
      <c r="A38" s="50"/>
      <c r="B38" s="72" t="s">
        <v>254</v>
      </c>
      <c r="C38" s="73"/>
      <c r="D38" s="116" t="s">
        <v>376</v>
      </c>
      <c r="E38" s="211">
        <f>E39</f>
        <v>100</v>
      </c>
      <c r="F38" s="211">
        <f>F39</f>
        <v>0</v>
      </c>
      <c r="G38" s="211">
        <f t="shared" si="0"/>
        <v>0</v>
      </c>
    </row>
    <row r="39" spans="1:7" ht="15">
      <c r="A39" s="50"/>
      <c r="B39" s="54"/>
      <c r="C39" s="54">
        <v>800</v>
      </c>
      <c r="D39" s="115" t="s">
        <v>69</v>
      </c>
      <c r="E39" s="211">
        <v>100</v>
      </c>
      <c r="F39" s="211">
        <v>0</v>
      </c>
      <c r="G39" s="211">
        <f t="shared" si="0"/>
        <v>0</v>
      </c>
    </row>
    <row r="40" spans="1:7" ht="15">
      <c r="A40" s="51" t="s">
        <v>70</v>
      </c>
      <c r="B40" s="50"/>
      <c r="C40" s="50"/>
      <c r="D40" s="114" t="s">
        <v>71</v>
      </c>
      <c r="E40" s="211">
        <f>E41+E48+E72+E77</f>
        <v>3279.3420600000004</v>
      </c>
      <c r="F40" s="211">
        <f>F41+F48+F72+F77</f>
        <v>3196.4964600000003</v>
      </c>
      <c r="G40" s="211">
        <f t="shared" si="0"/>
        <v>97.47371276054075</v>
      </c>
    </row>
    <row r="41" spans="1:7" ht="60">
      <c r="A41" s="51"/>
      <c r="B41" s="50" t="s">
        <v>175</v>
      </c>
      <c r="C41" s="50"/>
      <c r="D41" s="114" t="s">
        <v>416</v>
      </c>
      <c r="E41" s="157">
        <f>E42</f>
        <v>104.39999999999999</v>
      </c>
      <c r="F41" s="157">
        <f>F42</f>
        <v>104.39999999999999</v>
      </c>
      <c r="G41" s="211">
        <f t="shared" si="0"/>
        <v>100</v>
      </c>
    </row>
    <row r="42" spans="1:7" ht="45">
      <c r="A42" s="51"/>
      <c r="B42" s="50" t="s">
        <v>176</v>
      </c>
      <c r="C42" s="50"/>
      <c r="D42" s="114" t="s">
        <v>188</v>
      </c>
      <c r="E42" s="157">
        <f>E43</f>
        <v>104.39999999999999</v>
      </c>
      <c r="F42" s="157">
        <f>F43</f>
        <v>104.39999999999999</v>
      </c>
      <c r="G42" s="211">
        <f t="shared" si="0"/>
        <v>100</v>
      </c>
    </row>
    <row r="43" spans="1:7" ht="30">
      <c r="A43" s="51"/>
      <c r="B43" s="50" t="s">
        <v>319</v>
      </c>
      <c r="C43" s="50"/>
      <c r="D43" s="114" t="s">
        <v>417</v>
      </c>
      <c r="E43" s="157">
        <f>E44+E46</f>
        <v>104.39999999999999</v>
      </c>
      <c r="F43" s="157">
        <f>F44+F46</f>
        <v>104.39999999999999</v>
      </c>
      <c r="G43" s="211">
        <f t="shared" si="0"/>
        <v>100</v>
      </c>
    </row>
    <row r="44" spans="1:7" ht="30">
      <c r="A44" s="51"/>
      <c r="B44" s="50" t="s">
        <v>321</v>
      </c>
      <c r="C44" s="50"/>
      <c r="D44" s="114" t="s">
        <v>322</v>
      </c>
      <c r="E44" s="157">
        <f>E45</f>
        <v>19.799999999999997</v>
      </c>
      <c r="F44" s="157">
        <f>F45</f>
        <v>19.799999999999997</v>
      </c>
      <c r="G44" s="211">
        <f t="shared" si="0"/>
        <v>100</v>
      </c>
    </row>
    <row r="45" spans="1:7" ht="30.75" customHeight="1">
      <c r="A45" s="51"/>
      <c r="B45" s="50"/>
      <c r="C45" s="50">
        <v>200</v>
      </c>
      <c r="D45" s="114" t="s">
        <v>157</v>
      </c>
      <c r="E45" s="157">
        <f>100-80.2</f>
        <v>19.799999999999997</v>
      </c>
      <c r="F45" s="157">
        <f>100-80.2</f>
        <v>19.799999999999997</v>
      </c>
      <c r="G45" s="211">
        <f t="shared" si="0"/>
        <v>100</v>
      </c>
    </row>
    <row r="46" spans="1:7" ht="39" customHeight="1">
      <c r="A46" s="51"/>
      <c r="B46" s="50" t="s">
        <v>323</v>
      </c>
      <c r="C46" s="50"/>
      <c r="D46" s="114" t="s">
        <v>324</v>
      </c>
      <c r="E46" s="157">
        <f>E47</f>
        <v>84.6</v>
      </c>
      <c r="F46" s="157">
        <f>F47</f>
        <v>84.6</v>
      </c>
      <c r="G46" s="211">
        <f t="shared" si="0"/>
        <v>100</v>
      </c>
    </row>
    <row r="47" spans="1:7" ht="41.25" customHeight="1">
      <c r="A47" s="51"/>
      <c r="B47" s="50"/>
      <c r="C47" s="50">
        <v>200</v>
      </c>
      <c r="D47" s="114" t="s">
        <v>157</v>
      </c>
      <c r="E47" s="157">
        <f>100-15.4</f>
        <v>84.6</v>
      </c>
      <c r="F47" s="157">
        <f>100-15.4</f>
        <v>84.6</v>
      </c>
      <c r="G47" s="211">
        <f t="shared" si="0"/>
        <v>100</v>
      </c>
    </row>
    <row r="48" spans="1:7" ht="50.25" customHeight="1">
      <c r="A48" s="50"/>
      <c r="B48" s="154" t="s">
        <v>178</v>
      </c>
      <c r="C48" s="155"/>
      <c r="D48" s="205" t="s">
        <v>325</v>
      </c>
      <c r="E48" s="157">
        <f>E49+E61</f>
        <v>3092.4420600000003</v>
      </c>
      <c r="F48" s="157">
        <f>F49+F61</f>
        <v>3011.59646</v>
      </c>
      <c r="G48" s="211">
        <f t="shared" si="0"/>
        <v>97.38570364678068</v>
      </c>
    </row>
    <row r="49" spans="1:7" ht="33" customHeight="1">
      <c r="A49" s="50"/>
      <c r="B49" s="154" t="s">
        <v>179</v>
      </c>
      <c r="C49" s="155"/>
      <c r="D49" s="205" t="s">
        <v>326</v>
      </c>
      <c r="E49" s="157">
        <f>E50+E55+E58</f>
        <v>2890.37982</v>
      </c>
      <c r="F49" s="157">
        <f>F50+F55+F58</f>
        <v>2836.37982</v>
      </c>
      <c r="G49" s="211">
        <f t="shared" si="0"/>
        <v>98.13173342733897</v>
      </c>
    </row>
    <row r="50" spans="1:7" ht="31.5" customHeight="1">
      <c r="A50" s="50"/>
      <c r="B50" s="154" t="s">
        <v>180</v>
      </c>
      <c r="C50" s="155"/>
      <c r="D50" s="208" t="s">
        <v>301</v>
      </c>
      <c r="E50" s="163">
        <f>E53+E51</f>
        <v>256.49181999999996</v>
      </c>
      <c r="F50" s="163">
        <f>F53+F51</f>
        <v>202.49182000000002</v>
      </c>
      <c r="G50" s="211">
        <f t="shared" si="0"/>
        <v>78.9466970135734</v>
      </c>
    </row>
    <row r="51" spans="1:7" ht="31.5" customHeight="1">
      <c r="A51" s="50"/>
      <c r="B51" s="154" t="s">
        <v>255</v>
      </c>
      <c r="C51" s="155"/>
      <c r="D51" s="208" t="s">
        <v>302</v>
      </c>
      <c r="E51" s="163">
        <f>E52</f>
        <v>253.09181999999998</v>
      </c>
      <c r="F51" s="163">
        <f>F52</f>
        <v>199.09182</v>
      </c>
      <c r="G51" s="211">
        <f t="shared" si="0"/>
        <v>78.66386989512345</v>
      </c>
    </row>
    <row r="52" spans="1:7" ht="31.5" customHeight="1">
      <c r="A52" s="50"/>
      <c r="B52" s="154"/>
      <c r="C52" s="155">
        <v>200</v>
      </c>
      <c r="D52" s="208" t="s">
        <v>157</v>
      </c>
      <c r="E52" s="163">
        <f>150+120.17467-17.08285</f>
        <v>253.09181999999998</v>
      </c>
      <c r="F52" s="163">
        <v>199.09182</v>
      </c>
      <c r="G52" s="211">
        <f t="shared" si="0"/>
        <v>78.66386989512345</v>
      </c>
    </row>
    <row r="53" spans="1:7" ht="17.25" customHeight="1">
      <c r="A53" s="50"/>
      <c r="B53" s="74" t="s">
        <v>327</v>
      </c>
      <c r="C53" s="198"/>
      <c r="D53" s="209" t="s">
        <v>169</v>
      </c>
      <c r="E53" s="165">
        <f>E54</f>
        <v>3.4</v>
      </c>
      <c r="F53" s="165">
        <f>F54</f>
        <v>3.4</v>
      </c>
      <c r="G53" s="211">
        <f t="shared" si="0"/>
        <v>100</v>
      </c>
    </row>
    <row r="54" spans="1:7" ht="31.5" customHeight="1">
      <c r="A54" s="50"/>
      <c r="B54" s="74"/>
      <c r="C54" s="198">
        <v>200</v>
      </c>
      <c r="D54" s="209" t="s">
        <v>157</v>
      </c>
      <c r="E54" s="165">
        <v>3.4</v>
      </c>
      <c r="F54" s="165">
        <v>3.4</v>
      </c>
      <c r="G54" s="211">
        <f t="shared" si="0"/>
        <v>100</v>
      </c>
    </row>
    <row r="55" spans="1:7" ht="30" customHeight="1">
      <c r="A55" s="50"/>
      <c r="B55" s="74" t="s">
        <v>181</v>
      </c>
      <c r="C55" s="198"/>
      <c r="D55" s="209" t="s">
        <v>272</v>
      </c>
      <c r="E55" s="165">
        <f>E56</f>
        <v>2574.688</v>
      </c>
      <c r="F55" s="165">
        <f>F56</f>
        <v>2574.688</v>
      </c>
      <c r="G55" s="211">
        <f t="shared" si="0"/>
        <v>100</v>
      </c>
    </row>
    <row r="56" spans="1:7" ht="138" customHeight="1">
      <c r="A56" s="50"/>
      <c r="B56" s="154" t="s">
        <v>256</v>
      </c>
      <c r="C56" s="155"/>
      <c r="D56" s="210" t="s">
        <v>257</v>
      </c>
      <c r="E56" s="157">
        <f>E57</f>
        <v>2574.688</v>
      </c>
      <c r="F56" s="157">
        <f>F57</f>
        <v>2574.688</v>
      </c>
      <c r="G56" s="211">
        <f t="shared" si="0"/>
        <v>100</v>
      </c>
    </row>
    <row r="57" spans="1:7" ht="18" customHeight="1">
      <c r="A57" s="50"/>
      <c r="B57" s="154"/>
      <c r="C57" s="155">
        <v>800</v>
      </c>
      <c r="D57" s="209" t="s">
        <v>69</v>
      </c>
      <c r="E57" s="157">
        <f>1300+831.32+443.368</f>
        <v>2574.688</v>
      </c>
      <c r="F57" s="157">
        <v>2574.688</v>
      </c>
      <c r="G57" s="211">
        <f t="shared" si="0"/>
        <v>100</v>
      </c>
    </row>
    <row r="58" spans="1:7" ht="45" customHeight="1">
      <c r="A58" s="50"/>
      <c r="B58" s="74" t="s">
        <v>182</v>
      </c>
      <c r="C58" s="198"/>
      <c r="D58" s="209" t="s">
        <v>274</v>
      </c>
      <c r="E58" s="165">
        <f>E59</f>
        <v>59.199999999999996</v>
      </c>
      <c r="F58" s="165">
        <f>F59</f>
        <v>59.199999999999996</v>
      </c>
      <c r="G58" s="211">
        <f t="shared" si="0"/>
        <v>100</v>
      </c>
    </row>
    <row r="59" spans="1:7" ht="48.75" customHeight="1">
      <c r="A59" s="50"/>
      <c r="B59" s="154" t="s">
        <v>275</v>
      </c>
      <c r="C59" s="155"/>
      <c r="D59" s="208" t="s">
        <v>170</v>
      </c>
      <c r="E59" s="163">
        <f>E60</f>
        <v>59.199999999999996</v>
      </c>
      <c r="F59" s="163">
        <f>F60</f>
        <v>59.199999999999996</v>
      </c>
      <c r="G59" s="211">
        <f t="shared" si="0"/>
        <v>100</v>
      </c>
    </row>
    <row r="60" spans="1:7" ht="28.5" customHeight="1">
      <c r="A60" s="50"/>
      <c r="B60" s="154"/>
      <c r="C60" s="155">
        <v>200</v>
      </c>
      <c r="D60" s="205" t="s">
        <v>157</v>
      </c>
      <c r="E60" s="163">
        <f>62.4-3.24+0.04</f>
        <v>59.199999999999996</v>
      </c>
      <c r="F60" s="163">
        <f>62.4-3.24+0.04</f>
        <v>59.199999999999996</v>
      </c>
      <c r="G60" s="211">
        <f t="shared" si="0"/>
        <v>100</v>
      </c>
    </row>
    <row r="61" spans="1:7" ht="30.75" customHeight="1">
      <c r="A61" s="50"/>
      <c r="B61" s="74" t="s">
        <v>183</v>
      </c>
      <c r="C61" s="198"/>
      <c r="D61" s="204" t="s">
        <v>303</v>
      </c>
      <c r="E61" s="165">
        <f>E62+E67</f>
        <v>202.06224000000003</v>
      </c>
      <c r="F61" s="165">
        <f>F62+F67</f>
        <v>175.21663999999998</v>
      </c>
      <c r="G61" s="211">
        <f t="shared" si="0"/>
        <v>86.71419261708667</v>
      </c>
    </row>
    <row r="62" spans="1:7" ht="45" customHeight="1">
      <c r="A62" s="50"/>
      <c r="B62" s="74" t="s">
        <v>184</v>
      </c>
      <c r="C62" s="198"/>
      <c r="D62" s="204" t="s">
        <v>328</v>
      </c>
      <c r="E62" s="165">
        <f>E63+E65</f>
        <v>52.4</v>
      </c>
      <c r="F62" s="165">
        <f>F63+F65</f>
        <v>52.434</v>
      </c>
      <c r="G62" s="211">
        <f t="shared" si="0"/>
        <v>100.0648854961832</v>
      </c>
    </row>
    <row r="63" spans="1:7" ht="63" customHeight="1">
      <c r="A63" s="50"/>
      <c r="B63" s="74" t="s">
        <v>258</v>
      </c>
      <c r="C63" s="198"/>
      <c r="D63" s="204" t="s">
        <v>171</v>
      </c>
      <c r="E63" s="165">
        <f>E64</f>
        <v>36</v>
      </c>
      <c r="F63" s="165">
        <f>F64</f>
        <v>36</v>
      </c>
      <c r="G63" s="211">
        <f t="shared" si="0"/>
        <v>100</v>
      </c>
    </row>
    <row r="64" spans="1:7" ht="29.25" customHeight="1">
      <c r="A64" s="50"/>
      <c r="B64" s="74"/>
      <c r="C64" s="198">
        <v>200</v>
      </c>
      <c r="D64" s="204" t="s">
        <v>157</v>
      </c>
      <c r="E64" s="166">
        <v>36</v>
      </c>
      <c r="F64" s="166">
        <v>36</v>
      </c>
      <c r="G64" s="211">
        <f t="shared" si="0"/>
        <v>100</v>
      </c>
    </row>
    <row r="65" spans="1:7" ht="36.75" customHeight="1">
      <c r="A65" s="50"/>
      <c r="B65" s="74" t="s">
        <v>329</v>
      </c>
      <c r="C65" s="198"/>
      <c r="D65" s="204" t="s">
        <v>172</v>
      </c>
      <c r="E65" s="165">
        <f>E66</f>
        <v>16.4</v>
      </c>
      <c r="F65" s="165">
        <f>F66</f>
        <v>16.434</v>
      </c>
      <c r="G65" s="211">
        <f t="shared" si="0"/>
        <v>100.20731707317074</v>
      </c>
    </row>
    <row r="66" spans="1:7" ht="29.25" customHeight="1">
      <c r="A66" s="50"/>
      <c r="B66" s="74"/>
      <c r="C66" s="198">
        <v>200</v>
      </c>
      <c r="D66" s="204" t="s">
        <v>157</v>
      </c>
      <c r="E66" s="166">
        <v>16.4</v>
      </c>
      <c r="F66" s="166">
        <v>16.434</v>
      </c>
      <c r="G66" s="211">
        <f t="shared" si="0"/>
        <v>100.20731707317074</v>
      </c>
    </row>
    <row r="67" spans="1:7" ht="30" customHeight="1">
      <c r="A67" s="50"/>
      <c r="B67" s="74" t="s">
        <v>185</v>
      </c>
      <c r="C67" s="198"/>
      <c r="D67" s="204" t="s">
        <v>310</v>
      </c>
      <c r="E67" s="165">
        <f>E68+E70</f>
        <v>149.66224000000003</v>
      </c>
      <c r="F67" s="165">
        <f>F68+F70</f>
        <v>122.78264</v>
      </c>
      <c r="G67" s="211">
        <f t="shared" si="0"/>
        <v>82.03982514226699</v>
      </c>
    </row>
    <row r="68" spans="1:7" ht="30.75" customHeight="1">
      <c r="A68" s="50"/>
      <c r="B68" s="74" t="s">
        <v>330</v>
      </c>
      <c r="C68" s="198"/>
      <c r="D68" s="204" t="s">
        <v>173</v>
      </c>
      <c r="E68" s="165">
        <f>E69</f>
        <v>140.66224000000003</v>
      </c>
      <c r="F68" s="165">
        <f>F69</f>
        <v>113.78264</v>
      </c>
      <c r="G68" s="211">
        <f t="shared" si="0"/>
        <v>80.89067826589424</v>
      </c>
    </row>
    <row r="69" spans="1:7" ht="30" customHeight="1">
      <c r="A69" s="50"/>
      <c r="B69" s="74"/>
      <c r="C69" s="198">
        <v>200</v>
      </c>
      <c r="D69" s="204" t="s">
        <v>157</v>
      </c>
      <c r="E69" s="165">
        <f>70+48.5275+6+16.17474-0.04</f>
        <v>140.66224000000003</v>
      </c>
      <c r="F69" s="165">
        <v>113.78264</v>
      </c>
      <c r="G69" s="211">
        <f t="shared" si="0"/>
        <v>80.89067826589424</v>
      </c>
    </row>
    <row r="70" spans="1:7" ht="30" customHeight="1">
      <c r="A70" s="50"/>
      <c r="B70" s="74" t="s">
        <v>331</v>
      </c>
      <c r="C70" s="198"/>
      <c r="D70" s="204" t="s">
        <v>174</v>
      </c>
      <c r="E70" s="166">
        <f>E71</f>
        <v>9</v>
      </c>
      <c r="F70" s="166">
        <f>F71</f>
        <v>9</v>
      </c>
      <c r="G70" s="211">
        <f t="shared" si="0"/>
        <v>100</v>
      </c>
    </row>
    <row r="71" spans="1:7" ht="31.5" customHeight="1">
      <c r="A71" s="50"/>
      <c r="B71" s="74"/>
      <c r="C71" s="198">
        <v>200</v>
      </c>
      <c r="D71" s="204" t="s">
        <v>157</v>
      </c>
      <c r="E71" s="165">
        <f>4+5</f>
        <v>9</v>
      </c>
      <c r="F71" s="165">
        <f>4+5</f>
        <v>9</v>
      </c>
      <c r="G71" s="211">
        <f t="shared" si="0"/>
        <v>100</v>
      </c>
    </row>
    <row r="72" spans="1:7" ht="45.75" customHeight="1">
      <c r="A72" s="50"/>
      <c r="B72" s="154" t="s">
        <v>192</v>
      </c>
      <c r="C72" s="155"/>
      <c r="D72" s="205" t="s">
        <v>332</v>
      </c>
      <c r="E72" s="165">
        <f aca="true" t="shared" si="2" ref="E72:F75">E73</f>
        <v>2</v>
      </c>
      <c r="F72" s="165">
        <f t="shared" si="2"/>
        <v>0</v>
      </c>
      <c r="G72" s="211">
        <f t="shared" si="0"/>
        <v>0</v>
      </c>
    </row>
    <row r="73" spans="1:7" ht="47.25" customHeight="1">
      <c r="A73" s="50"/>
      <c r="B73" s="154" t="s">
        <v>259</v>
      </c>
      <c r="C73" s="90"/>
      <c r="D73" s="204" t="s">
        <v>333</v>
      </c>
      <c r="E73" s="165">
        <f t="shared" si="2"/>
        <v>2</v>
      </c>
      <c r="F73" s="165">
        <f t="shared" si="2"/>
        <v>0</v>
      </c>
      <c r="G73" s="211">
        <f t="shared" si="0"/>
        <v>0</v>
      </c>
    </row>
    <row r="74" spans="1:7" ht="47.25" customHeight="1">
      <c r="A74" s="50"/>
      <c r="B74" s="154" t="s">
        <v>261</v>
      </c>
      <c r="C74" s="90"/>
      <c r="D74" s="205" t="s">
        <v>262</v>
      </c>
      <c r="E74" s="165">
        <f t="shared" si="2"/>
        <v>2</v>
      </c>
      <c r="F74" s="165">
        <f t="shared" si="2"/>
        <v>0</v>
      </c>
      <c r="G74" s="211">
        <f t="shared" si="0"/>
        <v>0</v>
      </c>
    </row>
    <row r="75" spans="1:7" ht="60" customHeight="1">
      <c r="A75" s="50"/>
      <c r="B75" s="154" t="s">
        <v>334</v>
      </c>
      <c r="C75" s="90"/>
      <c r="D75" s="205" t="s">
        <v>335</v>
      </c>
      <c r="E75" s="167">
        <f t="shared" si="2"/>
        <v>2</v>
      </c>
      <c r="F75" s="167">
        <f t="shared" si="2"/>
        <v>0</v>
      </c>
      <c r="G75" s="211">
        <f t="shared" si="0"/>
        <v>0</v>
      </c>
    </row>
    <row r="76" spans="1:7" ht="29.25" customHeight="1">
      <c r="A76" s="50"/>
      <c r="B76" s="154"/>
      <c r="C76" s="90">
        <v>200</v>
      </c>
      <c r="D76" s="205" t="s">
        <v>157</v>
      </c>
      <c r="E76" s="167">
        <v>2</v>
      </c>
      <c r="F76" s="167">
        <v>0</v>
      </c>
      <c r="G76" s="211">
        <f t="shared" si="0"/>
        <v>0</v>
      </c>
    </row>
    <row r="77" spans="1:7" ht="15">
      <c r="A77" s="50"/>
      <c r="B77" s="72" t="s">
        <v>153</v>
      </c>
      <c r="C77" s="72"/>
      <c r="D77" s="114" t="s">
        <v>156</v>
      </c>
      <c r="E77" s="211">
        <f>E78+E81</f>
        <v>80.5</v>
      </c>
      <c r="F77" s="211">
        <f>F78+F81</f>
        <v>80.5</v>
      </c>
      <c r="G77" s="211">
        <f t="shared" si="0"/>
        <v>100</v>
      </c>
    </row>
    <row r="78" spans="1:7" ht="28.5" customHeight="1">
      <c r="A78" s="50"/>
      <c r="B78" s="72" t="s">
        <v>154</v>
      </c>
      <c r="C78" s="72"/>
      <c r="D78" s="114" t="s">
        <v>152</v>
      </c>
      <c r="E78" s="211">
        <f>E79</f>
        <v>37</v>
      </c>
      <c r="F78" s="211">
        <f>F79</f>
        <v>37</v>
      </c>
      <c r="G78" s="211">
        <f t="shared" si="0"/>
        <v>100</v>
      </c>
    </row>
    <row r="79" spans="1:7" ht="34.5" customHeight="1">
      <c r="A79" s="50"/>
      <c r="B79" s="72" t="s">
        <v>336</v>
      </c>
      <c r="C79" s="99"/>
      <c r="D79" s="116" t="s">
        <v>72</v>
      </c>
      <c r="E79" s="211">
        <f>E80</f>
        <v>37</v>
      </c>
      <c r="F79" s="211">
        <f>F80</f>
        <v>37</v>
      </c>
      <c r="G79" s="211">
        <f aca="true" t="shared" si="3" ref="G79:G127">F79/E79*100</f>
        <v>100</v>
      </c>
    </row>
    <row r="80" spans="1:7" ht="15" customHeight="1">
      <c r="A80" s="50"/>
      <c r="B80" s="72"/>
      <c r="C80" s="99">
        <v>800</v>
      </c>
      <c r="D80" s="115" t="s">
        <v>69</v>
      </c>
      <c r="E80" s="211">
        <v>37</v>
      </c>
      <c r="F80" s="211">
        <v>37</v>
      </c>
      <c r="G80" s="211">
        <f t="shared" si="3"/>
        <v>100</v>
      </c>
    </row>
    <row r="81" spans="1:7" ht="30" customHeight="1">
      <c r="A81" s="50"/>
      <c r="B81" s="72" t="s">
        <v>162</v>
      </c>
      <c r="C81" s="72"/>
      <c r="D81" s="114" t="s">
        <v>163</v>
      </c>
      <c r="E81" s="211">
        <f>E82</f>
        <v>43.5</v>
      </c>
      <c r="F81" s="211">
        <f>F82</f>
        <v>43.5</v>
      </c>
      <c r="G81" s="211">
        <f t="shared" si="3"/>
        <v>100</v>
      </c>
    </row>
    <row r="82" spans="1:7" ht="17.25" customHeight="1">
      <c r="A82" s="50"/>
      <c r="B82" s="72" t="s">
        <v>186</v>
      </c>
      <c r="C82" s="99"/>
      <c r="D82" s="116" t="s">
        <v>121</v>
      </c>
      <c r="E82" s="211">
        <f>E83</f>
        <v>43.5</v>
      </c>
      <c r="F82" s="211">
        <f>F83</f>
        <v>43.5</v>
      </c>
      <c r="G82" s="211">
        <f t="shared" si="3"/>
        <v>100</v>
      </c>
    </row>
    <row r="83" spans="1:7" ht="30.75" customHeight="1">
      <c r="A83" s="50"/>
      <c r="B83" s="71"/>
      <c r="C83" s="72" t="s">
        <v>64</v>
      </c>
      <c r="D83" s="114" t="s">
        <v>157</v>
      </c>
      <c r="E83" s="211">
        <v>43.5</v>
      </c>
      <c r="F83" s="211">
        <v>43.5</v>
      </c>
      <c r="G83" s="211">
        <f t="shared" si="3"/>
        <v>100</v>
      </c>
    </row>
    <row r="84" spans="1:7" ht="15">
      <c r="A84" s="107" t="s">
        <v>73</v>
      </c>
      <c r="B84" s="108"/>
      <c r="C84" s="107"/>
      <c r="D84" s="117" t="s">
        <v>74</v>
      </c>
      <c r="E84" s="213">
        <f>E85</f>
        <v>407.2</v>
      </c>
      <c r="F84" s="213">
        <f>F85</f>
        <v>407.2</v>
      </c>
      <c r="G84" s="214">
        <f t="shared" si="3"/>
        <v>100</v>
      </c>
    </row>
    <row r="85" spans="1:7" ht="18" customHeight="1">
      <c r="A85" s="51" t="s">
        <v>75</v>
      </c>
      <c r="B85" s="50"/>
      <c r="C85" s="51"/>
      <c r="D85" s="114" t="s">
        <v>76</v>
      </c>
      <c r="E85" s="158">
        <f>E88</f>
        <v>407.2</v>
      </c>
      <c r="F85" s="158">
        <f>F88</f>
        <v>407.2</v>
      </c>
      <c r="G85" s="211">
        <f t="shared" si="3"/>
        <v>100</v>
      </c>
    </row>
    <row r="86" spans="1:7" ht="15.75" customHeight="1">
      <c r="A86" s="51"/>
      <c r="B86" s="50" t="s">
        <v>153</v>
      </c>
      <c r="C86" s="51"/>
      <c r="D86" s="114" t="s">
        <v>156</v>
      </c>
      <c r="E86" s="158">
        <f>E87</f>
        <v>407.2</v>
      </c>
      <c r="F86" s="158">
        <f>F87</f>
        <v>407.2</v>
      </c>
      <c r="G86" s="211">
        <f t="shared" si="3"/>
        <v>100</v>
      </c>
    </row>
    <row r="87" spans="1:7" ht="30">
      <c r="A87" s="51"/>
      <c r="B87" s="51" t="s">
        <v>154</v>
      </c>
      <c r="C87" s="51"/>
      <c r="D87" s="114" t="s">
        <v>152</v>
      </c>
      <c r="E87" s="158">
        <f>E88</f>
        <v>407.2</v>
      </c>
      <c r="F87" s="158">
        <f>F88</f>
        <v>407.2</v>
      </c>
      <c r="G87" s="211">
        <f t="shared" si="3"/>
        <v>100</v>
      </c>
    </row>
    <row r="88" spans="1:7" ht="45" customHeight="1">
      <c r="A88" s="51"/>
      <c r="B88" s="51" t="s">
        <v>189</v>
      </c>
      <c r="C88" s="51"/>
      <c r="D88" s="114" t="s">
        <v>77</v>
      </c>
      <c r="E88" s="165">
        <f>E89+E90</f>
        <v>407.2</v>
      </c>
      <c r="F88" s="165">
        <f>F89+F90</f>
        <v>407.2</v>
      </c>
      <c r="G88" s="211">
        <f t="shared" si="3"/>
        <v>100</v>
      </c>
    </row>
    <row r="89" spans="1:7" ht="83.25" customHeight="1">
      <c r="A89" s="50"/>
      <c r="B89" s="50"/>
      <c r="C89" s="51" t="s">
        <v>23</v>
      </c>
      <c r="D89" s="115" t="s">
        <v>158</v>
      </c>
      <c r="E89" s="163">
        <f>375.5+11.7+4+12.19078</f>
        <v>403.39078</v>
      </c>
      <c r="F89" s="163">
        <f>375.5+11.7+4+12.19078</f>
        <v>403.39078</v>
      </c>
      <c r="G89" s="211">
        <f t="shared" si="3"/>
        <v>100</v>
      </c>
    </row>
    <row r="90" spans="1:7" ht="42" customHeight="1">
      <c r="A90" s="50"/>
      <c r="B90" s="50"/>
      <c r="C90" s="51" t="s">
        <v>64</v>
      </c>
      <c r="D90" s="114" t="s">
        <v>157</v>
      </c>
      <c r="E90" s="163">
        <f>20-4-12.19078</f>
        <v>3.80922</v>
      </c>
      <c r="F90" s="163">
        <f>20-4-12.19078</f>
        <v>3.80922</v>
      </c>
      <c r="G90" s="211">
        <f t="shared" si="3"/>
        <v>100</v>
      </c>
    </row>
    <row r="91" spans="1:7" ht="34.5" customHeight="1">
      <c r="A91" s="108" t="s">
        <v>78</v>
      </c>
      <c r="B91" s="108"/>
      <c r="C91" s="108"/>
      <c r="D91" s="117" t="s">
        <v>79</v>
      </c>
      <c r="E91" s="214">
        <f>E92+E98</f>
        <v>362.9</v>
      </c>
      <c r="F91" s="214">
        <f>F92+F98</f>
        <v>172.238</v>
      </c>
      <c r="G91" s="214">
        <f t="shared" si="3"/>
        <v>47.461559658308076</v>
      </c>
    </row>
    <row r="92" spans="1:7" ht="15">
      <c r="A92" s="50" t="s">
        <v>80</v>
      </c>
      <c r="B92" s="50"/>
      <c r="C92" s="50"/>
      <c r="D92" s="114" t="s">
        <v>81</v>
      </c>
      <c r="E92" s="211">
        <f aca="true" t="shared" si="4" ref="E92:F96">E93</f>
        <v>180</v>
      </c>
      <c r="F92" s="211">
        <f t="shared" si="4"/>
        <v>171.328</v>
      </c>
      <c r="G92" s="211">
        <f t="shared" si="3"/>
        <v>95.18222222222222</v>
      </c>
    </row>
    <row r="93" spans="1:7" ht="45" customHeight="1">
      <c r="A93" s="50"/>
      <c r="B93" s="72" t="s">
        <v>192</v>
      </c>
      <c r="C93" s="72"/>
      <c r="D93" s="118" t="s">
        <v>190</v>
      </c>
      <c r="E93" s="211">
        <f t="shared" si="4"/>
        <v>180</v>
      </c>
      <c r="F93" s="211">
        <f t="shared" si="4"/>
        <v>171.328</v>
      </c>
      <c r="G93" s="211">
        <f t="shared" si="3"/>
        <v>95.18222222222222</v>
      </c>
    </row>
    <row r="94" spans="1:7" ht="60.75" customHeight="1">
      <c r="A94" s="53"/>
      <c r="B94" s="72" t="s">
        <v>193</v>
      </c>
      <c r="C94" s="72"/>
      <c r="D94" s="118" t="s">
        <v>191</v>
      </c>
      <c r="E94" s="211">
        <f t="shared" si="4"/>
        <v>180</v>
      </c>
      <c r="F94" s="211">
        <f t="shared" si="4"/>
        <v>171.328</v>
      </c>
      <c r="G94" s="211">
        <f t="shared" si="3"/>
        <v>95.18222222222222</v>
      </c>
    </row>
    <row r="95" spans="1:7" ht="60" customHeight="1">
      <c r="A95" s="53"/>
      <c r="B95" s="72" t="s">
        <v>339</v>
      </c>
      <c r="C95" s="72"/>
      <c r="D95" s="118" t="s">
        <v>418</v>
      </c>
      <c r="E95" s="211">
        <f t="shared" si="4"/>
        <v>180</v>
      </c>
      <c r="F95" s="211">
        <f t="shared" si="4"/>
        <v>171.328</v>
      </c>
      <c r="G95" s="211">
        <f t="shared" si="3"/>
        <v>95.18222222222222</v>
      </c>
    </row>
    <row r="96" spans="1:7" ht="44.25" customHeight="1">
      <c r="A96" s="53"/>
      <c r="B96" s="72" t="s">
        <v>341</v>
      </c>
      <c r="C96" s="99"/>
      <c r="D96" s="116" t="s">
        <v>194</v>
      </c>
      <c r="E96" s="211">
        <f t="shared" si="4"/>
        <v>180</v>
      </c>
      <c r="F96" s="211">
        <f t="shared" si="4"/>
        <v>171.328</v>
      </c>
      <c r="G96" s="211">
        <f t="shared" si="3"/>
        <v>95.18222222222222</v>
      </c>
    </row>
    <row r="97" spans="1:7" ht="48" customHeight="1">
      <c r="A97" s="53"/>
      <c r="B97" s="56"/>
      <c r="C97" s="51" t="s">
        <v>94</v>
      </c>
      <c r="D97" s="116" t="s">
        <v>86</v>
      </c>
      <c r="E97" s="211">
        <v>180</v>
      </c>
      <c r="F97" s="211">
        <v>171.328</v>
      </c>
      <c r="G97" s="211">
        <f t="shared" si="3"/>
        <v>95.18222222222222</v>
      </c>
    </row>
    <row r="98" spans="1:7" ht="45" customHeight="1">
      <c r="A98" s="50" t="s">
        <v>263</v>
      </c>
      <c r="B98" s="51"/>
      <c r="C98" s="51"/>
      <c r="D98" s="142" t="s">
        <v>264</v>
      </c>
      <c r="E98" s="215">
        <f aca="true" t="shared" si="5" ref="E98:F102">E99</f>
        <v>182.9</v>
      </c>
      <c r="F98" s="215">
        <f t="shared" si="5"/>
        <v>0.91</v>
      </c>
      <c r="G98" s="211">
        <f t="shared" si="3"/>
        <v>0.4975396391470749</v>
      </c>
    </row>
    <row r="99" spans="1:7" ht="45.75" customHeight="1">
      <c r="A99" s="53"/>
      <c r="B99" s="72" t="s">
        <v>192</v>
      </c>
      <c r="C99" s="51"/>
      <c r="D99" s="114" t="s">
        <v>190</v>
      </c>
      <c r="E99" s="211">
        <f t="shared" si="5"/>
        <v>182.9</v>
      </c>
      <c r="F99" s="211">
        <f t="shared" si="5"/>
        <v>0.91</v>
      </c>
      <c r="G99" s="211">
        <f t="shared" si="3"/>
        <v>0.4975396391470749</v>
      </c>
    </row>
    <row r="100" spans="1:7" ht="48" customHeight="1">
      <c r="A100" s="53"/>
      <c r="B100" s="72" t="s">
        <v>259</v>
      </c>
      <c r="C100" s="51"/>
      <c r="D100" s="114" t="s">
        <v>260</v>
      </c>
      <c r="E100" s="211">
        <f t="shared" si="5"/>
        <v>182.9</v>
      </c>
      <c r="F100" s="211">
        <f t="shared" si="5"/>
        <v>0.91</v>
      </c>
      <c r="G100" s="211">
        <f t="shared" si="3"/>
        <v>0.4975396391470749</v>
      </c>
    </row>
    <row r="101" spans="1:7" ht="43.5" customHeight="1">
      <c r="A101" s="53"/>
      <c r="B101" s="72" t="s">
        <v>261</v>
      </c>
      <c r="C101" s="51"/>
      <c r="D101" s="114" t="s">
        <v>262</v>
      </c>
      <c r="E101" s="211">
        <f t="shared" si="5"/>
        <v>182.9</v>
      </c>
      <c r="F101" s="211">
        <f t="shared" si="5"/>
        <v>0.91</v>
      </c>
      <c r="G101" s="211">
        <f t="shared" si="3"/>
        <v>0.4975396391470749</v>
      </c>
    </row>
    <row r="102" spans="1:7" ht="49.5" customHeight="1">
      <c r="A102" s="53"/>
      <c r="B102" s="55" t="s">
        <v>265</v>
      </c>
      <c r="C102" s="51"/>
      <c r="D102" s="116" t="s">
        <v>266</v>
      </c>
      <c r="E102" s="211">
        <f t="shared" si="5"/>
        <v>182.9</v>
      </c>
      <c r="F102" s="211">
        <f t="shared" si="5"/>
        <v>0.91</v>
      </c>
      <c r="G102" s="211">
        <f t="shared" si="3"/>
        <v>0.4975396391470749</v>
      </c>
    </row>
    <row r="103" spans="1:7" ht="29.25" customHeight="1">
      <c r="A103" s="53"/>
      <c r="B103" s="56"/>
      <c r="C103" s="88">
        <v>300</v>
      </c>
      <c r="D103" s="120" t="s">
        <v>106</v>
      </c>
      <c r="E103" s="211">
        <v>182.9</v>
      </c>
      <c r="F103" s="211">
        <v>0.91</v>
      </c>
      <c r="G103" s="211">
        <f t="shared" si="3"/>
        <v>0.4975396391470749</v>
      </c>
    </row>
    <row r="104" spans="1:7" ht="15">
      <c r="A104" s="108" t="s">
        <v>82</v>
      </c>
      <c r="B104" s="108"/>
      <c r="C104" s="108"/>
      <c r="D104" s="119" t="s">
        <v>83</v>
      </c>
      <c r="E104" s="214">
        <f>E105</f>
        <v>10623.37689</v>
      </c>
      <c r="F104" s="214">
        <f>F105</f>
        <v>10516.845949999999</v>
      </c>
      <c r="G104" s="214">
        <f t="shared" si="3"/>
        <v>98.99720266819979</v>
      </c>
    </row>
    <row r="105" spans="1:7" ht="15">
      <c r="A105" s="51" t="s">
        <v>84</v>
      </c>
      <c r="B105" s="50"/>
      <c r="C105" s="50"/>
      <c r="D105" s="114" t="s">
        <v>85</v>
      </c>
      <c r="E105" s="211">
        <f aca="true" t="shared" si="6" ref="E105:F107">E106</f>
        <v>10623.37689</v>
      </c>
      <c r="F105" s="211">
        <f t="shared" si="6"/>
        <v>10516.845949999999</v>
      </c>
      <c r="G105" s="211">
        <f t="shared" si="3"/>
        <v>98.99720266819979</v>
      </c>
    </row>
    <row r="106" spans="1:7" ht="60" customHeight="1">
      <c r="A106" s="51"/>
      <c r="B106" s="50" t="s">
        <v>175</v>
      </c>
      <c r="C106" s="50"/>
      <c r="D106" s="114" t="s">
        <v>187</v>
      </c>
      <c r="E106" s="211">
        <f>E107</f>
        <v>10623.37689</v>
      </c>
      <c r="F106" s="211">
        <f>F107</f>
        <v>10516.845949999999</v>
      </c>
      <c r="G106" s="211">
        <f t="shared" si="3"/>
        <v>98.99720266819979</v>
      </c>
    </row>
    <row r="107" spans="1:7" ht="47.25" customHeight="1">
      <c r="A107" s="51"/>
      <c r="B107" s="50" t="s">
        <v>176</v>
      </c>
      <c r="C107" s="50"/>
      <c r="D107" s="114" t="s">
        <v>188</v>
      </c>
      <c r="E107" s="211">
        <f t="shared" si="6"/>
        <v>10623.37689</v>
      </c>
      <c r="F107" s="211">
        <f t="shared" si="6"/>
        <v>10516.845949999999</v>
      </c>
      <c r="G107" s="211">
        <f t="shared" si="3"/>
        <v>98.99720266819979</v>
      </c>
    </row>
    <row r="108" spans="1:7" ht="45" customHeight="1">
      <c r="A108" s="51"/>
      <c r="B108" s="100" t="s">
        <v>195</v>
      </c>
      <c r="C108" s="88"/>
      <c r="D108" s="120" t="s">
        <v>196</v>
      </c>
      <c r="E108" s="216">
        <f>E109+E111+E114</f>
        <v>10623.37689</v>
      </c>
      <c r="F108" s="216">
        <f>F109+F111+F114</f>
        <v>10516.845949999999</v>
      </c>
      <c r="G108" s="211">
        <f t="shared" si="3"/>
        <v>98.99720266819979</v>
      </c>
    </row>
    <row r="109" spans="1:7" ht="16.5" customHeight="1">
      <c r="A109" s="51"/>
      <c r="B109" s="88" t="s">
        <v>267</v>
      </c>
      <c r="C109" s="88"/>
      <c r="D109" s="120" t="s">
        <v>197</v>
      </c>
      <c r="E109" s="216">
        <f>E110</f>
        <v>6425</v>
      </c>
      <c r="F109" s="216">
        <f>F110</f>
        <v>6318.46906</v>
      </c>
      <c r="G109" s="211">
        <f t="shared" si="3"/>
        <v>98.34193089494164</v>
      </c>
    </row>
    <row r="110" spans="1:7" ht="32.25" customHeight="1">
      <c r="A110" s="51"/>
      <c r="B110" s="88"/>
      <c r="C110" s="88">
        <v>200</v>
      </c>
      <c r="D110" s="120" t="s">
        <v>157</v>
      </c>
      <c r="E110" s="216">
        <v>6425</v>
      </c>
      <c r="F110" s="216">
        <v>6318.46906</v>
      </c>
      <c r="G110" s="211">
        <f t="shared" si="3"/>
        <v>98.34193089494164</v>
      </c>
    </row>
    <row r="111" spans="1:7" ht="18" customHeight="1">
      <c r="A111" s="51"/>
      <c r="B111" s="88" t="s">
        <v>268</v>
      </c>
      <c r="C111" s="88"/>
      <c r="D111" s="120" t="s">
        <v>198</v>
      </c>
      <c r="E111" s="216">
        <f>E112+E113</f>
        <v>3776.9768000000004</v>
      </c>
      <c r="F111" s="216">
        <f>F112+F113</f>
        <v>3776.9768000000004</v>
      </c>
      <c r="G111" s="211">
        <f t="shared" si="3"/>
        <v>100</v>
      </c>
    </row>
    <row r="112" spans="1:7" ht="33" customHeight="1">
      <c r="A112" s="51"/>
      <c r="B112" s="88"/>
      <c r="C112" s="88">
        <v>200</v>
      </c>
      <c r="D112" s="120" t="s">
        <v>157</v>
      </c>
      <c r="E112" s="216">
        <v>3750.20949</v>
      </c>
      <c r="F112" s="216">
        <v>3750.20949</v>
      </c>
      <c r="G112" s="211">
        <f t="shared" si="3"/>
        <v>100</v>
      </c>
    </row>
    <row r="113" spans="1:7" ht="18.75" customHeight="1">
      <c r="A113" s="51"/>
      <c r="B113" s="88"/>
      <c r="C113" s="88">
        <v>500</v>
      </c>
      <c r="D113" s="121" t="s">
        <v>65</v>
      </c>
      <c r="E113" s="216">
        <v>26.76731</v>
      </c>
      <c r="F113" s="216">
        <v>26.76731</v>
      </c>
      <c r="G113" s="211">
        <f t="shared" si="3"/>
        <v>100</v>
      </c>
    </row>
    <row r="114" spans="1:7" ht="62.25" customHeight="1">
      <c r="A114" s="51"/>
      <c r="B114" s="154" t="s">
        <v>342</v>
      </c>
      <c r="C114" s="88"/>
      <c r="D114" s="121" t="s">
        <v>343</v>
      </c>
      <c r="E114" s="216">
        <f>E115</f>
        <v>421.40009</v>
      </c>
      <c r="F114" s="216">
        <f>F115</f>
        <v>421.40009</v>
      </c>
      <c r="G114" s="211">
        <f t="shared" si="3"/>
        <v>100</v>
      </c>
    </row>
    <row r="115" spans="1:7" ht="21.75" customHeight="1">
      <c r="A115" s="51"/>
      <c r="B115" s="88"/>
      <c r="C115" s="88">
        <v>500</v>
      </c>
      <c r="D115" s="121" t="s">
        <v>65</v>
      </c>
      <c r="E115" s="216">
        <v>421.40009</v>
      </c>
      <c r="F115" s="216">
        <v>421.40009</v>
      </c>
      <c r="G115" s="211">
        <f t="shared" si="3"/>
        <v>100</v>
      </c>
    </row>
    <row r="116" spans="1:7" ht="15">
      <c r="A116" s="107" t="s">
        <v>87</v>
      </c>
      <c r="B116" s="108"/>
      <c r="C116" s="108"/>
      <c r="D116" s="117" t="s">
        <v>88</v>
      </c>
      <c r="E116" s="214">
        <f>E117+E128+E158</f>
        <v>14510.485479999998</v>
      </c>
      <c r="F116" s="214">
        <f>F117+F128+F158</f>
        <v>14399.449659999997</v>
      </c>
      <c r="G116" s="214">
        <f t="shared" si="3"/>
        <v>99.23478907612675</v>
      </c>
    </row>
    <row r="117" spans="1:7" ht="15">
      <c r="A117" s="55" t="s">
        <v>89</v>
      </c>
      <c r="B117" s="49"/>
      <c r="C117" s="49"/>
      <c r="D117" s="115" t="s">
        <v>90</v>
      </c>
      <c r="E117" s="211">
        <f>E118</f>
        <v>1001.3122699999999</v>
      </c>
      <c r="F117" s="211">
        <f>F118</f>
        <v>955.46041</v>
      </c>
      <c r="G117" s="211">
        <f t="shared" si="3"/>
        <v>95.420823116449</v>
      </c>
    </row>
    <row r="118" spans="1:7" ht="46.5" customHeight="1">
      <c r="A118" s="55"/>
      <c r="B118" s="88" t="s">
        <v>178</v>
      </c>
      <c r="C118" s="88"/>
      <c r="D118" s="122" t="s">
        <v>227</v>
      </c>
      <c r="E118" s="217">
        <f>E119</f>
        <v>1001.3122699999999</v>
      </c>
      <c r="F118" s="217">
        <f>F119</f>
        <v>955.46041</v>
      </c>
      <c r="G118" s="211">
        <f t="shared" si="3"/>
        <v>95.420823116449</v>
      </c>
    </row>
    <row r="119" spans="1:7" ht="51" customHeight="1">
      <c r="A119" s="55"/>
      <c r="B119" s="88" t="s">
        <v>179</v>
      </c>
      <c r="C119" s="88"/>
      <c r="D119" s="120" t="s">
        <v>271</v>
      </c>
      <c r="E119" s="216">
        <f>E120+E123</f>
        <v>1001.3122699999999</v>
      </c>
      <c r="F119" s="216">
        <f>F120+F123</f>
        <v>955.46041</v>
      </c>
      <c r="G119" s="211">
        <f t="shared" si="3"/>
        <v>95.420823116449</v>
      </c>
    </row>
    <row r="120" spans="1:7" ht="34.5" customHeight="1">
      <c r="A120" s="55"/>
      <c r="B120" s="88" t="s">
        <v>181</v>
      </c>
      <c r="C120" s="88"/>
      <c r="D120" s="125" t="s">
        <v>272</v>
      </c>
      <c r="E120" s="216">
        <f>E121</f>
        <v>755.82602</v>
      </c>
      <c r="F120" s="216">
        <f>F121</f>
        <v>726</v>
      </c>
      <c r="G120" s="211">
        <f t="shared" si="3"/>
        <v>96.0538511230402</v>
      </c>
    </row>
    <row r="121" spans="1:7" ht="32.25" customHeight="1">
      <c r="A121" s="55"/>
      <c r="B121" s="88" t="s">
        <v>346</v>
      </c>
      <c r="C121" s="88"/>
      <c r="D121" s="120" t="s">
        <v>273</v>
      </c>
      <c r="E121" s="216">
        <f>E122</f>
        <v>755.82602</v>
      </c>
      <c r="F121" s="216">
        <f>F122</f>
        <v>726</v>
      </c>
      <c r="G121" s="211">
        <f t="shared" si="3"/>
        <v>96.0538511230402</v>
      </c>
    </row>
    <row r="122" spans="1:7" ht="30.75" customHeight="1">
      <c r="A122" s="55"/>
      <c r="B122" s="88"/>
      <c r="C122" s="88">
        <v>200</v>
      </c>
      <c r="D122" s="120" t="s">
        <v>157</v>
      </c>
      <c r="E122" s="216">
        <v>755.82602</v>
      </c>
      <c r="F122" s="216">
        <v>726</v>
      </c>
      <c r="G122" s="211">
        <f t="shared" si="3"/>
        <v>96.0538511230402</v>
      </c>
    </row>
    <row r="123" spans="1:7" ht="45" customHeight="1">
      <c r="A123" s="55"/>
      <c r="B123" s="88" t="s">
        <v>182</v>
      </c>
      <c r="C123" s="88"/>
      <c r="D123" s="125" t="s">
        <v>274</v>
      </c>
      <c r="E123" s="216">
        <f>E124+E126</f>
        <v>245.48624999999998</v>
      </c>
      <c r="F123" s="216">
        <f>F124+F126</f>
        <v>229.46041</v>
      </c>
      <c r="G123" s="211">
        <f t="shared" si="3"/>
        <v>93.47179730025613</v>
      </c>
    </row>
    <row r="124" spans="1:7" ht="45.75" customHeight="1">
      <c r="A124" s="55"/>
      <c r="B124" s="88" t="s">
        <v>276</v>
      </c>
      <c r="C124" s="88"/>
      <c r="D124" s="120" t="s">
        <v>199</v>
      </c>
      <c r="E124" s="216">
        <f>E125</f>
        <v>115.617</v>
      </c>
      <c r="F124" s="216">
        <f>F125</f>
        <v>99.59116</v>
      </c>
      <c r="G124" s="211">
        <f t="shared" si="3"/>
        <v>86.13885501267114</v>
      </c>
    </row>
    <row r="125" spans="1:7" ht="28.5" customHeight="1">
      <c r="A125" s="55"/>
      <c r="B125" s="88"/>
      <c r="C125" s="88">
        <v>200</v>
      </c>
      <c r="D125" s="120" t="s">
        <v>157</v>
      </c>
      <c r="E125" s="216">
        <v>115.617</v>
      </c>
      <c r="F125" s="216">
        <v>99.59116</v>
      </c>
      <c r="G125" s="211">
        <f t="shared" si="3"/>
        <v>86.13885501267114</v>
      </c>
    </row>
    <row r="126" spans="1:7" ht="63.75" customHeight="1">
      <c r="A126" s="55"/>
      <c r="B126" s="88" t="s">
        <v>347</v>
      </c>
      <c r="C126" s="88"/>
      <c r="D126" s="120" t="s">
        <v>200</v>
      </c>
      <c r="E126" s="216">
        <f>E127</f>
        <v>129.86925</v>
      </c>
      <c r="F126" s="216">
        <f>F127</f>
        <v>129.86925</v>
      </c>
      <c r="G126" s="211">
        <f t="shared" si="3"/>
        <v>100</v>
      </c>
    </row>
    <row r="127" spans="1:7" ht="33" customHeight="1">
      <c r="A127" s="55"/>
      <c r="B127" s="88"/>
      <c r="C127" s="88">
        <v>200</v>
      </c>
      <c r="D127" s="120" t="s">
        <v>157</v>
      </c>
      <c r="E127" s="216">
        <v>129.86925</v>
      </c>
      <c r="F127" s="216">
        <v>129.86925</v>
      </c>
      <c r="G127" s="211">
        <f t="shared" si="3"/>
        <v>100</v>
      </c>
    </row>
    <row r="128" spans="1:7" ht="15">
      <c r="A128" s="51" t="s">
        <v>91</v>
      </c>
      <c r="B128" s="50"/>
      <c r="C128" s="51"/>
      <c r="D128" s="114" t="s">
        <v>92</v>
      </c>
      <c r="E128" s="211">
        <f>E129+E145+E154</f>
        <v>11171.873209999998</v>
      </c>
      <c r="F128" s="211">
        <f>F129+F145+F154</f>
        <v>11106.689249999998</v>
      </c>
      <c r="G128" s="211">
        <f aca="true" t="shared" si="7" ref="G128:G157">F128/E128*100</f>
        <v>99.41653508973182</v>
      </c>
    </row>
    <row r="129" spans="1:7" ht="63" customHeight="1">
      <c r="A129" s="51"/>
      <c r="B129" s="88" t="s">
        <v>175</v>
      </c>
      <c r="C129" s="88"/>
      <c r="D129" s="120" t="s">
        <v>277</v>
      </c>
      <c r="E129" s="216">
        <f>E130</f>
        <v>4826.750209999999</v>
      </c>
      <c r="F129" s="216">
        <f>F130</f>
        <v>4795.50291</v>
      </c>
      <c r="G129" s="211">
        <f t="shared" si="7"/>
        <v>99.35262239311118</v>
      </c>
    </row>
    <row r="130" spans="1:7" ht="51" customHeight="1">
      <c r="A130" s="51"/>
      <c r="B130" s="88" t="s">
        <v>176</v>
      </c>
      <c r="C130" s="88"/>
      <c r="D130" s="120" t="s">
        <v>278</v>
      </c>
      <c r="E130" s="216">
        <f>E134+E131</f>
        <v>4826.750209999999</v>
      </c>
      <c r="F130" s="216">
        <f>F134+F131</f>
        <v>4795.50291</v>
      </c>
      <c r="G130" s="211">
        <f t="shared" si="7"/>
        <v>99.35262239311118</v>
      </c>
    </row>
    <row r="131" spans="1:7" ht="33.75" customHeight="1">
      <c r="A131" s="51"/>
      <c r="B131" s="88" t="s">
        <v>201</v>
      </c>
      <c r="C131" s="88"/>
      <c r="D131" s="120" t="s">
        <v>419</v>
      </c>
      <c r="E131" s="216">
        <f>E132</f>
        <v>95.82</v>
      </c>
      <c r="F131" s="216">
        <f>F132</f>
        <v>95.82</v>
      </c>
      <c r="G131" s="211">
        <f t="shared" si="7"/>
        <v>100</v>
      </c>
    </row>
    <row r="132" spans="1:7" ht="31.5" customHeight="1">
      <c r="A132" s="51"/>
      <c r="B132" s="154" t="s">
        <v>279</v>
      </c>
      <c r="C132" s="88"/>
      <c r="D132" s="120" t="s">
        <v>349</v>
      </c>
      <c r="E132" s="216">
        <f>E133</f>
        <v>95.82</v>
      </c>
      <c r="F132" s="216">
        <f>F133</f>
        <v>95.82</v>
      </c>
      <c r="G132" s="211">
        <f t="shared" si="7"/>
        <v>100</v>
      </c>
    </row>
    <row r="133" spans="1:7" ht="37.5" customHeight="1">
      <c r="A133" s="51"/>
      <c r="B133" s="88"/>
      <c r="C133" s="88">
        <v>200</v>
      </c>
      <c r="D133" s="120" t="s">
        <v>157</v>
      </c>
      <c r="E133" s="216">
        <v>95.82</v>
      </c>
      <c r="F133" s="216">
        <v>95.82</v>
      </c>
      <c r="G133" s="211">
        <f t="shared" si="7"/>
        <v>100</v>
      </c>
    </row>
    <row r="134" spans="1:7" ht="33.75" customHeight="1">
      <c r="A134" s="51"/>
      <c r="B134" s="100" t="s">
        <v>177</v>
      </c>
      <c r="C134" s="88"/>
      <c r="D134" s="125" t="s">
        <v>280</v>
      </c>
      <c r="E134" s="216">
        <f>E143+E135+E137+E139+E141</f>
        <v>4730.9302099999995</v>
      </c>
      <c r="F134" s="216">
        <f>F143+F135+F137+F139+F141</f>
        <v>4699.68291</v>
      </c>
      <c r="G134" s="211">
        <f t="shared" si="7"/>
        <v>99.33951044270427</v>
      </c>
    </row>
    <row r="135" spans="1:7" ht="15">
      <c r="A135" s="51"/>
      <c r="B135" s="100" t="s">
        <v>281</v>
      </c>
      <c r="C135" s="88"/>
      <c r="D135" s="120" t="s">
        <v>202</v>
      </c>
      <c r="E135" s="216">
        <f>E136</f>
        <v>80</v>
      </c>
      <c r="F135" s="216">
        <f>F136</f>
        <v>80</v>
      </c>
      <c r="G135" s="211">
        <f t="shared" si="7"/>
        <v>100</v>
      </c>
    </row>
    <row r="136" spans="1:7" ht="46.5" customHeight="1">
      <c r="A136" s="51"/>
      <c r="B136" s="103"/>
      <c r="C136" s="88">
        <v>600</v>
      </c>
      <c r="D136" s="120" t="s">
        <v>86</v>
      </c>
      <c r="E136" s="216">
        <v>80</v>
      </c>
      <c r="F136" s="216">
        <v>80</v>
      </c>
      <c r="G136" s="211">
        <f t="shared" si="7"/>
        <v>100</v>
      </c>
    </row>
    <row r="137" spans="1:7" ht="30">
      <c r="A137" s="51"/>
      <c r="B137" s="100" t="s">
        <v>283</v>
      </c>
      <c r="C137" s="88"/>
      <c r="D137" s="120" t="s">
        <v>96</v>
      </c>
      <c r="E137" s="216">
        <f>E138</f>
        <v>660</v>
      </c>
      <c r="F137" s="216">
        <f>F138</f>
        <v>660</v>
      </c>
      <c r="G137" s="211">
        <f t="shared" si="7"/>
        <v>100</v>
      </c>
    </row>
    <row r="138" spans="1:7" ht="51" customHeight="1">
      <c r="A138" s="51"/>
      <c r="B138" s="103"/>
      <c r="C138" s="88">
        <v>600</v>
      </c>
      <c r="D138" s="120" t="s">
        <v>86</v>
      </c>
      <c r="E138" s="216">
        <v>660</v>
      </c>
      <c r="F138" s="216">
        <v>660</v>
      </c>
      <c r="G138" s="211">
        <f t="shared" si="7"/>
        <v>100</v>
      </c>
    </row>
    <row r="139" spans="1:7" ht="16.5" customHeight="1">
      <c r="A139" s="50"/>
      <c r="B139" s="100" t="s">
        <v>284</v>
      </c>
      <c r="C139" s="88"/>
      <c r="D139" s="122" t="s">
        <v>95</v>
      </c>
      <c r="E139" s="217">
        <f>E140</f>
        <v>441.8</v>
      </c>
      <c r="F139" s="217">
        <f>F140</f>
        <v>410.5561</v>
      </c>
      <c r="G139" s="211">
        <f t="shared" si="7"/>
        <v>92.9280443639656</v>
      </c>
    </row>
    <row r="140" spans="1:7" ht="50.25" customHeight="1">
      <c r="A140" s="50"/>
      <c r="B140" s="88"/>
      <c r="C140" s="88">
        <v>600</v>
      </c>
      <c r="D140" s="120" t="s">
        <v>86</v>
      </c>
      <c r="E140" s="216">
        <v>441.8</v>
      </c>
      <c r="F140" s="216">
        <v>410.5561</v>
      </c>
      <c r="G140" s="211">
        <f t="shared" si="7"/>
        <v>92.9280443639656</v>
      </c>
    </row>
    <row r="141" spans="1:7" ht="16.5" customHeight="1">
      <c r="A141" s="50"/>
      <c r="B141" s="100" t="s">
        <v>285</v>
      </c>
      <c r="C141" s="100"/>
      <c r="D141" s="122" t="s">
        <v>93</v>
      </c>
      <c r="E141" s="217">
        <f>E142</f>
        <v>3429.13021</v>
      </c>
      <c r="F141" s="217">
        <f>F142</f>
        <v>3429.12681</v>
      </c>
      <c r="G141" s="211">
        <f t="shared" si="7"/>
        <v>99.99990084949269</v>
      </c>
    </row>
    <row r="142" spans="1:7" ht="16.5" customHeight="1">
      <c r="A142" s="50"/>
      <c r="B142" s="100"/>
      <c r="C142" s="100">
        <v>200</v>
      </c>
      <c r="D142" s="120" t="s">
        <v>157</v>
      </c>
      <c r="E142" s="216">
        <v>3429.13021</v>
      </c>
      <c r="F142" s="216">
        <v>3429.12681</v>
      </c>
      <c r="G142" s="211">
        <f>F142/E142*100</f>
        <v>99.99990084949269</v>
      </c>
    </row>
    <row r="143" spans="1:7" ht="30.75" customHeight="1">
      <c r="A143" s="50"/>
      <c r="B143" s="100" t="s">
        <v>350</v>
      </c>
      <c r="C143" s="88"/>
      <c r="D143" s="120" t="s">
        <v>282</v>
      </c>
      <c r="E143" s="216">
        <f>E144</f>
        <v>120</v>
      </c>
      <c r="F143" s="216">
        <f>F144</f>
        <v>120</v>
      </c>
      <c r="G143" s="211">
        <f>F143/E143*100</f>
        <v>100</v>
      </c>
    </row>
    <row r="144" spans="1:7" ht="47.25" customHeight="1">
      <c r="A144" s="50"/>
      <c r="B144" s="103"/>
      <c r="C144" s="88">
        <v>600</v>
      </c>
      <c r="D144" s="120" t="s">
        <v>86</v>
      </c>
      <c r="E144" s="216">
        <v>120</v>
      </c>
      <c r="F144" s="216">
        <v>120</v>
      </c>
      <c r="G144" s="211">
        <f>F144/E144*100</f>
        <v>100</v>
      </c>
    </row>
    <row r="145" spans="1:7" ht="61.5" customHeight="1">
      <c r="A145" s="50"/>
      <c r="B145" s="154" t="s">
        <v>351</v>
      </c>
      <c r="C145" s="100"/>
      <c r="D145" s="120" t="s">
        <v>352</v>
      </c>
      <c r="E145" s="157">
        <f>E146</f>
        <v>6140.599999999999</v>
      </c>
      <c r="F145" s="157">
        <f>F146</f>
        <v>6106.663339999999</v>
      </c>
      <c r="G145" s="211">
        <f t="shared" si="7"/>
        <v>99.44733967364752</v>
      </c>
    </row>
    <row r="146" spans="1:7" ht="46.5" customHeight="1">
      <c r="A146" s="50"/>
      <c r="B146" s="154" t="s">
        <v>353</v>
      </c>
      <c r="C146" s="88"/>
      <c r="D146" s="121" t="s">
        <v>269</v>
      </c>
      <c r="E146" s="179">
        <f>E147</f>
        <v>6140.599999999999</v>
      </c>
      <c r="F146" s="179">
        <f>F147</f>
        <v>6106.663339999999</v>
      </c>
      <c r="G146" s="211">
        <f t="shared" si="7"/>
        <v>99.44733967364752</v>
      </c>
    </row>
    <row r="147" spans="1:7" ht="35.25" customHeight="1">
      <c r="A147" s="50"/>
      <c r="B147" s="154" t="s">
        <v>355</v>
      </c>
      <c r="C147" s="88"/>
      <c r="D147" s="121" t="s">
        <v>306</v>
      </c>
      <c r="E147" s="179">
        <f>E148+E150+E152</f>
        <v>6140.599999999999</v>
      </c>
      <c r="F147" s="179">
        <f>F148+F150+F152</f>
        <v>6106.663339999999</v>
      </c>
      <c r="G147" s="211">
        <f t="shared" si="7"/>
        <v>99.44733967364752</v>
      </c>
    </row>
    <row r="148" spans="1:7" ht="35.25" customHeight="1">
      <c r="A148" s="50"/>
      <c r="B148" s="154" t="s">
        <v>356</v>
      </c>
      <c r="C148" s="88"/>
      <c r="D148" s="121" t="s">
        <v>270</v>
      </c>
      <c r="E148" s="179">
        <f>E149</f>
        <v>4689.188889999999</v>
      </c>
      <c r="F148" s="179">
        <f>F149</f>
        <v>4689.188889999999</v>
      </c>
      <c r="G148" s="211">
        <f t="shared" si="7"/>
        <v>100</v>
      </c>
    </row>
    <row r="149" spans="1:7" ht="31.5" customHeight="1">
      <c r="A149" s="50"/>
      <c r="B149" s="100"/>
      <c r="C149" s="100">
        <v>200</v>
      </c>
      <c r="D149" s="120" t="s">
        <v>157</v>
      </c>
      <c r="E149" s="179">
        <f>531.75086+1139.4729+3080.7971-62.83197</f>
        <v>4689.188889999999</v>
      </c>
      <c r="F149" s="179">
        <f>531.75086+1139.4729+3080.7971-62.83197</f>
        <v>4689.188889999999</v>
      </c>
      <c r="G149" s="211">
        <f t="shared" si="7"/>
        <v>100</v>
      </c>
    </row>
    <row r="150" spans="1:7" ht="31.5" customHeight="1">
      <c r="A150" s="50"/>
      <c r="B150" s="154" t="s">
        <v>357</v>
      </c>
      <c r="C150" s="155"/>
      <c r="D150" s="208" t="s">
        <v>270</v>
      </c>
      <c r="E150" s="179">
        <f>E151</f>
        <v>1295.37914</v>
      </c>
      <c r="F150" s="179">
        <f>F151</f>
        <v>1262.47445</v>
      </c>
      <c r="G150" s="211">
        <f t="shared" si="7"/>
        <v>97.45984098524235</v>
      </c>
    </row>
    <row r="151" spans="1:7" ht="31.5" customHeight="1">
      <c r="A151" s="50"/>
      <c r="B151" s="154"/>
      <c r="C151" s="155">
        <v>200</v>
      </c>
      <c r="D151" s="208" t="s">
        <v>157</v>
      </c>
      <c r="E151" s="179">
        <f>144.94914+1150.43</f>
        <v>1295.37914</v>
      </c>
      <c r="F151" s="179">
        <v>1262.47445</v>
      </c>
      <c r="G151" s="211">
        <f t="shared" si="7"/>
        <v>97.45984098524235</v>
      </c>
    </row>
    <row r="152" spans="1:7" ht="31.5" customHeight="1">
      <c r="A152" s="50"/>
      <c r="B152" s="154" t="s">
        <v>358</v>
      </c>
      <c r="C152" s="155"/>
      <c r="D152" s="205" t="s">
        <v>359</v>
      </c>
      <c r="E152" s="179">
        <f>E153</f>
        <v>156.03197</v>
      </c>
      <c r="F152" s="179">
        <f>F153</f>
        <v>155</v>
      </c>
      <c r="G152" s="211">
        <f t="shared" si="7"/>
        <v>99.33861631049072</v>
      </c>
    </row>
    <row r="153" spans="1:7" ht="31.5" customHeight="1">
      <c r="A153" s="50"/>
      <c r="B153" s="154"/>
      <c r="C153" s="155">
        <v>200</v>
      </c>
      <c r="D153" s="205" t="s">
        <v>157</v>
      </c>
      <c r="E153" s="179">
        <f>129.5+58.2+62.83197-94.5</f>
        <v>156.03197</v>
      </c>
      <c r="F153" s="179">
        <v>155</v>
      </c>
      <c r="G153" s="211">
        <f t="shared" si="7"/>
        <v>99.33861631049072</v>
      </c>
    </row>
    <row r="154" spans="1:7" ht="19.5" customHeight="1">
      <c r="A154" s="50"/>
      <c r="B154" s="154" t="s">
        <v>153</v>
      </c>
      <c r="C154" s="155"/>
      <c r="D154" s="205" t="s">
        <v>156</v>
      </c>
      <c r="E154" s="179">
        <f aca="true" t="shared" si="8" ref="E154:F156">E155</f>
        <v>204.523</v>
      </c>
      <c r="F154" s="179">
        <f t="shared" si="8"/>
        <v>204.523</v>
      </c>
      <c r="G154" s="211">
        <f t="shared" si="7"/>
        <v>100</v>
      </c>
    </row>
    <row r="155" spans="1:7" ht="31.5" customHeight="1">
      <c r="A155" s="50"/>
      <c r="B155" s="154" t="s">
        <v>162</v>
      </c>
      <c r="C155" s="155"/>
      <c r="D155" s="205" t="s">
        <v>163</v>
      </c>
      <c r="E155" s="179">
        <f t="shared" si="8"/>
        <v>204.523</v>
      </c>
      <c r="F155" s="179">
        <f t="shared" si="8"/>
        <v>204.523</v>
      </c>
      <c r="G155" s="211">
        <f t="shared" si="7"/>
        <v>100</v>
      </c>
    </row>
    <row r="156" spans="1:7" ht="31.5" customHeight="1">
      <c r="A156" s="50"/>
      <c r="B156" s="154" t="s">
        <v>360</v>
      </c>
      <c r="C156" s="155"/>
      <c r="D156" s="205" t="s">
        <v>361</v>
      </c>
      <c r="E156" s="157">
        <f t="shared" si="8"/>
        <v>204.523</v>
      </c>
      <c r="F156" s="157">
        <f t="shared" si="8"/>
        <v>204.523</v>
      </c>
      <c r="G156" s="211">
        <f t="shared" si="7"/>
        <v>100</v>
      </c>
    </row>
    <row r="157" spans="1:7" ht="31.5" customHeight="1">
      <c r="A157" s="50"/>
      <c r="B157" s="154"/>
      <c r="C157" s="155">
        <v>600</v>
      </c>
      <c r="D157" s="205" t="s">
        <v>86</v>
      </c>
      <c r="E157" s="157">
        <f>220-15.477</f>
        <v>204.523</v>
      </c>
      <c r="F157" s="157">
        <f>220-15.477</f>
        <v>204.523</v>
      </c>
      <c r="G157" s="211">
        <f t="shared" si="7"/>
        <v>100</v>
      </c>
    </row>
    <row r="158" spans="1:7" ht="29.25" customHeight="1">
      <c r="A158" s="51" t="s">
        <v>97</v>
      </c>
      <c r="B158" s="50"/>
      <c r="C158" s="51"/>
      <c r="D158" s="114" t="s">
        <v>98</v>
      </c>
      <c r="E158" s="211">
        <f>E159</f>
        <v>2337.2999999999997</v>
      </c>
      <c r="F158" s="211">
        <f>F159</f>
        <v>2337.2999999999997</v>
      </c>
      <c r="G158" s="211">
        <f aca="true" t="shared" si="9" ref="G158:G206">F158/E158*100</f>
        <v>100</v>
      </c>
    </row>
    <row r="159" spans="1:7" ht="60" customHeight="1">
      <c r="A159" s="51"/>
      <c r="B159" s="88" t="s">
        <v>175</v>
      </c>
      <c r="C159" s="88"/>
      <c r="D159" s="125" t="s">
        <v>277</v>
      </c>
      <c r="E159" s="211">
        <f>E160+E164</f>
        <v>2337.2999999999997</v>
      </c>
      <c r="F159" s="211">
        <f>F160+F164</f>
        <v>2337.2999999999997</v>
      </c>
      <c r="G159" s="211">
        <f t="shared" si="9"/>
        <v>100</v>
      </c>
    </row>
    <row r="160" spans="1:7" ht="44.25" customHeight="1">
      <c r="A160" s="51"/>
      <c r="B160" s="88" t="s">
        <v>176</v>
      </c>
      <c r="C160" s="88"/>
      <c r="D160" s="120" t="s">
        <v>278</v>
      </c>
      <c r="E160" s="216">
        <f aca="true" t="shared" si="10" ref="E160:F162">E161</f>
        <v>73.2</v>
      </c>
      <c r="F160" s="216">
        <f t="shared" si="10"/>
        <v>73.2</v>
      </c>
      <c r="G160" s="211">
        <f t="shared" si="9"/>
        <v>100</v>
      </c>
    </row>
    <row r="161" spans="1:7" ht="45" customHeight="1">
      <c r="A161" s="51"/>
      <c r="B161" s="88" t="s">
        <v>203</v>
      </c>
      <c r="C161" s="88"/>
      <c r="D161" s="120" t="s">
        <v>286</v>
      </c>
      <c r="E161" s="216">
        <f t="shared" si="10"/>
        <v>73.2</v>
      </c>
      <c r="F161" s="216">
        <f t="shared" si="10"/>
        <v>73.2</v>
      </c>
      <c r="G161" s="211">
        <f t="shared" si="9"/>
        <v>100</v>
      </c>
    </row>
    <row r="162" spans="1:7" ht="15" customHeight="1">
      <c r="A162" s="51"/>
      <c r="B162" s="88" t="s">
        <v>287</v>
      </c>
      <c r="C162" s="88"/>
      <c r="D162" s="120" t="s">
        <v>288</v>
      </c>
      <c r="E162" s="216">
        <f t="shared" si="10"/>
        <v>73.2</v>
      </c>
      <c r="F162" s="216">
        <f t="shared" si="10"/>
        <v>73.2</v>
      </c>
      <c r="G162" s="211">
        <f t="shared" si="9"/>
        <v>100</v>
      </c>
    </row>
    <row r="163" spans="1:7" ht="45.75" customHeight="1">
      <c r="A163" s="51"/>
      <c r="B163" s="100"/>
      <c r="C163" s="88">
        <v>600</v>
      </c>
      <c r="D163" s="120" t="s">
        <v>86</v>
      </c>
      <c r="E163" s="216">
        <v>73.2</v>
      </c>
      <c r="F163" s="218">
        <v>73.2</v>
      </c>
      <c r="G163" s="211">
        <f t="shared" si="9"/>
        <v>100</v>
      </c>
    </row>
    <row r="164" spans="1:7" ht="30.75" customHeight="1">
      <c r="A164" s="51"/>
      <c r="B164" s="88" t="s">
        <v>204</v>
      </c>
      <c r="C164" s="88"/>
      <c r="D164" s="120" t="s">
        <v>289</v>
      </c>
      <c r="E164" s="216">
        <f aca="true" t="shared" si="11" ref="E164:F166">E165</f>
        <v>2264.1</v>
      </c>
      <c r="F164" s="216">
        <f t="shared" si="11"/>
        <v>2264.1</v>
      </c>
      <c r="G164" s="211">
        <f t="shared" si="9"/>
        <v>100</v>
      </c>
    </row>
    <row r="165" spans="1:7" ht="77.25" customHeight="1">
      <c r="A165" s="51"/>
      <c r="B165" s="88" t="s">
        <v>205</v>
      </c>
      <c r="C165" s="88"/>
      <c r="D165" s="120" t="s">
        <v>290</v>
      </c>
      <c r="E165" s="216">
        <f t="shared" si="11"/>
        <v>2264.1</v>
      </c>
      <c r="F165" s="216">
        <f t="shared" si="11"/>
        <v>2264.1</v>
      </c>
      <c r="G165" s="211">
        <f t="shared" si="9"/>
        <v>100</v>
      </c>
    </row>
    <row r="166" spans="1:7" ht="46.5" customHeight="1">
      <c r="A166" s="51"/>
      <c r="B166" s="88" t="s">
        <v>291</v>
      </c>
      <c r="C166" s="88"/>
      <c r="D166" s="120" t="s">
        <v>206</v>
      </c>
      <c r="E166" s="216">
        <f t="shared" si="11"/>
        <v>2264.1</v>
      </c>
      <c r="F166" s="216">
        <f t="shared" si="11"/>
        <v>2264.1</v>
      </c>
      <c r="G166" s="211">
        <f t="shared" si="9"/>
        <v>100</v>
      </c>
    </row>
    <row r="167" spans="1:7" ht="45" customHeight="1">
      <c r="A167" s="51"/>
      <c r="B167" s="88"/>
      <c r="C167" s="88">
        <v>600</v>
      </c>
      <c r="D167" s="120" t="s">
        <v>86</v>
      </c>
      <c r="E167" s="216">
        <v>2264.1</v>
      </c>
      <c r="F167" s="218">
        <v>2264.1</v>
      </c>
      <c r="G167" s="211">
        <f t="shared" si="9"/>
        <v>100</v>
      </c>
    </row>
    <row r="168" spans="1:7" ht="15">
      <c r="A168" s="52" t="s">
        <v>99</v>
      </c>
      <c r="B168" s="52"/>
      <c r="C168" s="49"/>
      <c r="D168" s="113" t="s">
        <v>100</v>
      </c>
      <c r="E168" s="214">
        <f>E169</f>
        <v>8413.06723</v>
      </c>
      <c r="F168" s="214">
        <f>F169</f>
        <v>8413.06723</v>
      </c>
      <c r="G168" s="214">
        <f t="shared" si="9"/>
        <v>100</v>
      </c>
    </row>
    <row r="169" spans="1:7" ht="15">
      <c r="A169" s="51" t="s">
        <v>101</v>
      </c>
      <c r="B169" s="51"/>
      <c r="C169" s="49"/>
      <c r="D169" s="114" t="s">
        <v>102</v>
      </c>
      <c r="E169" s="211">
        <f>E170+E175</f>
        <v>8413.06723</v>
      </c>
      <c r="F169" s="211">
        <f>F170+F175</f>
        <v>8413.06723</v>
      </c>
      <c r="G169" s="211">
        <f t="shared" si="9"/>
        <v>100</v>
      </c>
    </row>
    <row r="170" spans="1:7" ht="32.25" customHeight="1">
      <c r="A170" s="49"/>
      <c r="B170" s="88" t="s">
        <v>207</v>
      </c>
      <c r="C170" s="88"/>
      <c r="D170" s="125" t="s">
        <v>292</v>
      </c>
      <c r="E170" s="216">
        <f aca="true" t="shared" si="12" ref="E170:F173">E171</f>
        <v>2385.6</v>
      </c>
      <c r="F170" s="216">
        <f t="shared" si="12"/>
        <v>2385.6</v>
      </c>
      <c r="G170" s="211">
        <f t="shared" si="9"/>
        <v>100</v>
      </c>
    </row>
    <row r="171" spans="1:7" ht="18.75" customHeight="1">
      <c r="A171" s="49"/>
      <c r="B171" s="88" t="s">
        <v>208</v>
      </c>
      <c r="C171" s="88"/>
      <c r="D171" s="120" t="s">
        <v>293</v>
      </c>
      <c r="E171" s="216">
        <f t="shared" si="12"/>
        <v>2385.6</v>
      </c>
      <c r="F171" s="216">
        <f t="shared" si="12"/>
        <v>2385.6</v>
      </c>
      <c r="G171" s="211">
        <f t="shared" si="9"/>
        <v>100</v>
      </c>
    </row>
    <row r="172" spans="1:7" ht="60.75" customHeight="1">
      <c r="A172" s="49"/>
      <c r="B172" s="101" t="s">
        <v>209</v>
      </c>
      <c r="C172" s="101"/>
      <c r="D172" s="121" t="s">
        <v>421</v>
      </c>
      <c r="E172" s="219">
        <f t="shared" si="12"/>
        <v>2385.6</v>
      </c>
      <c r="F172" s="219">
        <f t="shared" si="12"/>
        <v>2385.6</v>
      </c>
      <c r="G172" s="211">
        <f t="shared" si="9"/>
        <v>100</v>
      </c>
    </row>
    <row r="173" spans="1:7" ht="48" customHeight="1">
      <c r="A173" s="49"/>
      <c r="B173" s="101" t="s">
        <v>294</v>
      </c>
      <c r="C173" s="101"/>
      <c r="D173" s="121" t="s">
        <v>420</v>
      </c>
      <c r="E173" s="219">
        <f t="shared" si="12"/>
        <v>2385.6</v>
      </c>
      <c r="F173" s="219">
        <f t="shared" si="12"/>
        <v>2385.6</v>
      </c>
      <c r="G173" s="211">
        <f t="shared" si="9"/>
        <v>100</v>
      </c>
    </row>
    <row r="174" spans="1:7" ht="48" customHeight="1">
      <c r="A174" s="50"/>
      <c r="B174" s="88"/>
      <c r="C174" s="88">
        <v>600</v>
      </c>
      <c r="D174" s="120" t="s">
        <v>86</v>
      </c>
      <c r="E174" s="216">
        <v>2385.6</v>
      </c>
      <c r="F174" s="216">
        <v>2385.6</v>
      </c>
      <c r="G174" s="211">
        <f t="shared" si="9"/>
        <v>100</v>
      </c>
    </row>
    <row r="175" spans="1:7" ht="17.25" customHeight="1">
      <c r="A175" s="49"/>
      <c r="B175" s="88" t="s">
        <v>153</v>
      </c>
      <c r="C175" s="88"/>
      <c r="D175" s="120" t="s">
        <v>156</v>
      </c>
      <c r="E175" s="219">
        <f>E176</f>
        <v>6027.46723</v>
      </c>
      <c r="F175" s="219">
        <f>F176</f>
        <v>6027.46723</v>
      </c>
      <c r="G175" s="211">
        <f t="shared" si="9"/>
        <v>100</v>
      </c>
    </row>
    <row r="176" spans="1:7" ht="31.5" customHeight="1">
      <c r="A176" s="49"/>
      <c r="B176" s="88" t="s">
        <v>162</v>
      </c>
      <c r="C176" s="88"/>
      <c r="D176" s="120" t="s">
        <v>163</v>
      </c>
      <c r="E176" s="219">
        <f>E177+E179+E181</f>
        <v>6027.46723</v>
      </c>
      <c r="F176" s="219">
        <f>F177+F179+F181</f>
        <v>6027.46723</v>
      </c>
      <c r="G176" s="211">
        <f t="shared" si="9"/>
        <v>100</v>
      </c>
    </row>
    <row r="177" spans="1:7" ht="63" customHeight="1">
      <c r="A177" s="49"/>
      <c r="B177" s="100" t="s">
        <v>363</v>
      </c>
      <c r="C177" s="100"/>
      <c r="D177" s="147" t="s">
        <v>297</v>
      </c>
      <c r="E177" s="165">
        <f>E178</f>
        <v>3440</v>
      </c>
      <c r="F177" s="165">
        <f>F178</f>
        <v>3440</v>
      </c>
      <c r="G177" s="211">
        <f t="shared" si="9"/>
        <v>100</v>
      </c>
    </row>
    <row r="178" spans="1:7" ht="16.5" customHeight="1">
      <c r="A178" s="49"/>
      <c r="B178" s="75"/>
      <c r="C178" s="72" t="s">
        <v>66</v>
      </c>
      <c r="D178" s="116" t="s">
        <v>65</v>
      </c>
      <c r="E178" s="220">
        <v>3440</v>
      </c>
      <c r="F178" s="220">
        <v>3440</v>
      </c>
      <c r="G178" s="211">
        <f t="shared" si="9"/>
        <v>100</v>
      </c>
    </row>
    <row r="179" spans="1:7" ht="45" customHeight="1">
      <c r="A179" s="49"/>
      <c r="B179" s="100" t="s">
        <v>364</v>
      </c>
      <c r="C179" s="75"/>
      <c r="D179" s="147" t="s">
        <v>298</v>
      </c>
      <c r="E179" s="220">
        <f>E180</f>
        <v>2431</v>
      </c>
      <c r="F179" s="220">
        <f>F180</f>
        <v>2431</v>
      </c>
      <c r="G179" s="211">
        <f t="shared" si="9"/>
        <v>100</v>
      </c>
    </row>
    <row r="180" spans="1:7" ht="19.5" customHeight="1">
      <c r="A180" s="49"/>
      <c r="B180" s="75"/>
      <c r="C180" s="72" t="s">
        <v>66</v>
      </c>
      <c r="D180" s="116" t="s">
        <v>65</v>
      </c>
      <c r="E180" s="220">
        <v>2431</v>
      </c>
      <c r="F180" s="220">
        <v>2431</v>
      </c>
      <c r="G180" s="211">
        <f t="shared" si="9"/>
        <v>100</v>
      </c>
    </row>
    <row r="181" spans="1:7" ht="19.5" customHeight="1">
      <c r="A181" s="49"/>
      <c r="B181" s="75" t="s">
        <v>365</v>
      </c>
      <c r="C181" s="72"/>
      <c r="D181" s="116" t="s">
        <v>366</v>
      </c>
      <c r="E181" s="220">
        <f>E182</f>
        <v>156.46723</v>
      </c>
      <c r="F181" s="220">
        <f>F182</f>
        <v>156.46723</v>
      </c>
      <c r="G181" s="211">
        <f t="shared" si="9"/>
        <v>100</v>
      </c>
    </row>
    <row r="182" spans="1:7" ht="48" customHeight="1">
      <c r="A182" s="49"/>
      <c r="B182" s="75"/>
      <c r="C182" s="88">
        <v>600</v>
      </c>
      <c r="D182" s="120" t="s">
        <v>86</v>
      </c>
      <c r="E182" s="220">
        <v>156.46723</v>
      </c>
      <c r="F182" s="220">
        <v>156.46723</v>
      </c>
      <c r="G182" s="211">
        <f t="shared" si="9"/>
        <v>100</v>
      </c>
    </row>
    <row r="183" spans="1:7" ht="17.25" customHeight="1">
      <c r="A183" s="104" t="s">
        <v>210</v>
      </c>
      <c r="B183" s="105"/>
      <c r="C183" s="105"/>
      <c r="D183" s="123" t="s">
        <v>211</v>
      </c>
      <c r="E183" s="221">
        <f aca="true" t="shared" si="13" ref="E183:F187">E184</f>
        <v>173.5</v>
      </c>
      <c r="F183" s="221">
        <f t="shared" si="13"/>
        <v>173.353</v>
      </c>
      <c r="G183" s="214">
        <f t="shared" si="9"/>
        <v>99.91527377521614</v>
      </c>
    </row>
    <row r="184" spans="1:7" ht="15.75" customHeight="1">
      <c r="A184" s="79" t="s">
        <v>212</v>
      </c>
      <c r="B184" s="88"/>
      <c r="C184" s="88"/>
      <c r="D184" s="120" t="s">
        <v>213</v>
      </c>
      <c r="E184" s="216">
        <f t="shared" si="13"/>
        <v>173.5</v>
      </c>
      <c r="F184" s="216">
        <f t="shared" si="13"/>
        <v>173.353</v>
      </c>
      <c r="G184" s="211">
        <f t="shared" si="9"/>
        <v>99.91527377521614</v>
      </c>
    </row>
    <row r="185" spans="1:7" ht="18.75" customHeight="1">
      <c r="A185" s="79"/>
      <c r="B185" s="88" t="s">
        <v>153</v>
      </c>
      <c r="C185" s="88"/>
      <c r="D185" s="120" t="s">
        <v>156</v>
      </c>
      <c r="E185" s="216">
        <f t="shared" si="13"/>
        <v>173.5</v>
      </c>
      <c r="F185" s="216">
        <f t="shared" si="13"/>
        <v>173.353</v>
      </c>
      <c r="G185" s="211">
        <f t="shared" si="9"/>
        <v>99.91527377521614</v>
      </c>
    </row>
    <row r="186" spans="1:7" ht="30.75" customHeight="1">
      <c r="A186" s="79"/>
      <c r="B186" s="88" t="s">
        <v>162</v>
      </c>
      <c r="C186" s="88"/>
      <c r="D186" s="120" t="s">
        <v>163</v>
      </c>
      <c r="E186" s="216">
        <f>E187</f>
        <v>173.5</v>
      </c>
      <c r="F186" s="216">
        <f>F187</f>
        <v>173.353</v>
      </c>
      <c r="G186" s="211">
        <f t="shared" si="9"/>
        <v>99.91527377521614</v>
      </c>
    </row>
    <row r="187" spans="1:7" ht="61.5" customHeight="1">
      <c r="A187" s="79"/>
      <c r="B187" s="88" t="s">
        <v>367</v>
      </c>
      <c r="C187" s="88"/>
      <c r="D187" s="120" t="s">
        <v>214</v>
      </c>
      <c r="E187" s="216">
        <f t="shared" si="13"/>
        <v>173.5</v>
      </c>
      <c r="F187" s="216">
        <f t="shared" si="13"/>
        <v>173.353</v>
      </c>
      <c r="G187" s="211">
        <f t="shared" si="9"/>
        <v>99.91527377521614</v>
      </c>
    </row>
    <row r="188" spans="1:7" ht="30" customHeight="1">
      <c r="A188" s="79"/>
      <c r="B188" s="88"/>
      <c r="C188" s="88">
        <v>200</v>
      </c>
      <c r="D188" s="120" t="s">
        <v>157</v>
      </c>
      <c r="E188" s="216">
        <v>173.5</v>
      </c>
      <c r="F188" s="216">
        <v>173.353</v>
      </c>
      <c r="G188" s="211">
        <f t="shared" si="9"/>
        <v>99.91527377521614</v>
      </c>
    </row>
    <row r="189" spans="1:7" ht="15">
      <c r="A189" s="49">
        <v>1000</v>
      </c>
      <c r="B189" s="49"/>
      <c r="C189" s="49"/>
      <c r="D189" s="113" t="s">
        <v>103</v>
      </c>
      <c r="E189" s="214">
        <f>E190+E195</f>
        <v>1351.7677199999998</v>
      </c>
      <c r="F189" s="214">
        <f>F190+F195</f>
        <v>1023.91545</v>
      </c>
      <c r="G189" s="214">
        <f t="shared" si="9"/>
        <v>75.7464048631077</v>
      </c>
    </row>
    <row r="190" spans="1:7" ht="15">
      <c r="A190" s="50">
        <v>1001</v>
      </c>
      <c r="B190" s="49"/>
      <c r="C190" s="49"/>
      <c r="D190" s="114" t="s">
        <v>104</v>
      </c>
      <c r="E190" s="211">
        <f aca="true" t="shared" si="14" ref="E190:F193">E191</f>
        <v>73</v>
      </c>
      <c r="F190" s="211">
        <f t="shared" si="14"/>
        <v>72.5748</v>
      </c>
      <c r="G190" s="211">
        <f t="shared" si="9"/>
        <v>99.41753424657533</v>
      </c>
    </row>
    <row r="191" spans="1:7" ht="15">
      <c r="A191" s="50"/>
      <c r="B191" s="88" t="s">
        <v>153</v>
      </c>
      <c r="C191" s="88"/>
      <c r="D191" s="120" t="s">
        <v>156</v>
      </c>
      <c r="E191" s="211">
        <f t="shared" si="14"/>
        <v>73</v>
      </c>
      <c r="F191" s="211">
        <f t="shared" si="14"/>
        <v>72.5748</v>
      </c>
      <c r="G191" s="211">
        <f t="shared" si="9"/>
        <v>99.41753424657533</v>
      </c>
    </row>
    <row r="192" spans="1:7" ht="31.5" customHeight="1">
      <c r="A192" s="49"/>
      <c r="B192" s="88" t="s">
        <v>162</v>
      </c>
      <c r="C192" s="88"/>
      <c r="D192" s="120" t="s">
        <v>163</v>
      </c>
      <c r="E192" s="216">
        <f t="shared" si="14"/>
        <v>73</v>
      </c>
      <c r="F192" s="216">
        <f t="shared" si="14"/>
        <v>72.5748</v>
      </c>
      <c r="G192" s="211">
        <f t="shared" si="9"/>
        <v>99.41753424657533</v>
      </c>
    </row>
    <row r="193" spans="1:7" ht="45.75" customHeight="1">
      <c r="A193" s="49"/>
      <c r="B193" s="88" t="s">
        <v>299</v>
      </c>
      <c r="C193" s="88"/>
      <c r="D193" s="120" t="s">
        <v>105</v>
      </c>
      <c r="E193" s="216">
        <f t="shared" si="14"/>
        <v>73</v>
      </c>
      <c r="F193" s="216">
        <f t="shared" si="14"/>
        <v>72.5748</v>
      </c>
      <c r="G193" s="211">
        <f t="shared" si="9"/>
        <v>99.41753424657533</v>
      </c>
    </row>
    <row r="194" spans="1:7" ht="32.25" customHeight="1">
      <c r="A194" s="49"/>
      <c r="B194" s="88"/>
      <c r="C194" s="88">
        <v>300</v>
      </c>
      <c r="D194" s="120" t="s">
        <v>106</v>
      </c>
      <c r="E194" s="216">
        <v>73</v>
      </c>
      <c r="F194" s="216">
        <v>72.5748</v>
      </c>
      <c r="G194" s="211">
        <f t="shared" si="9"/>
        <v>99.41753424657533</v>
      </c>
    </row>
    <row r="195" spans="1:7" ht="15">
      <c r="A195" s="50">
        <v>1003</v>
      </c>
      <c r="B195" s="50"/>
      <c r="C195" s="50"/>
      <c r="D195" s="114" t="s">
        <v>107</v>
      </c>
      <c r="E195" s="211">
        <f>E196</f>
        <v>1278.7677199999998</v>
      </c>
      <c r="F195" s="211">
        <f>F196</f>
        <v>951.34065</v>
      </c>
      <c r="G195" s="211">
        <f t="shared" si="9"/>
        <v>74.39510984840938</v>
      </c>
    </row>
    <row r="196" spans="1:7" ht="16.5" customHeight="1">
      <c r="A196" s="50"/>
      <c r="B196" s="88" t="s">
        <v>153</v>
      </c>
      <c r="C196" s="88"/>
      <c r="D196" s="120" t="s">
        <v>156</v>
      </c>
      <c r="E196" s="216">
        <f>E197</f>
        <v>1278.7677199999998</v>
      </c>
      <c r="F196" s="216">
        <f>F197</f>
        <v>951.34065</v>
      </c>
      <c r="G196" s="211">
        <f t="shared" si="9"/>
        <v>74.39510984840938</v>
      </c>
    </row>
    <row r="197" spans="1:7" ht="30.75" customHeight="1">
      <c r="A197" s="50"/>
      <c r="B197" s="88" t="s">
        <v>162</v>
      </c>
      <c r="C197" s="88"/>
      <c r="D197" s="120" t="s">
        <v>163</v>
      </c>
      <c r="E197" s="216">
        <f>E200+E198+E202+E204</f>
        <v>1278.7677199999998</v>
      </c>
      <c r="F197" s="216">
        <f>F200+F198+F202+F204</f>
        <v>951.34065</v>
      </c>
      <c r="G197" s="211">
        <f t="shared" si="9"/>
        <v>74.39510984840938</v>
      </c>
    </row>
    <row r="198" spans="1:7" ht="19.5" customHeight="1">
      <c r="A198" s="50"/>
      <c r="B198" s="88" t="s">
        <v>216</v>
      </c>
      <c r="C198" s="88"/>
      <c r="D198" s="120" t="s">
        <v>300</v>
      </c>
      <c r="E198" s="216">
        <f>E199</f>
        <v>443.896</v>
      </c>
      <c r="F198" s="216">
        <f>F199</f>
        <v>383.31273</v>
      </c>
      <c r="G198" s="211">
        <f t="shared" si="9"/>
        <v>86.35192252239263</v>
      </c>
    </row>
    <row r="199" spans="1:7" ht="20.25" customHeight="1">
      <c r="A199" s="50"/>
      <c r="B199" s="88"/>
      <c r="C199" s="72" t="s">
        <v>66</v>
      </c>
      <c r="D199" s="116" t="s">
        <v>65</v>
      </c>
      <c r="E199" s="216">
        <v>443.896</v>
      </c>
      <c r="F199" s="216">
        <v>383.31273</v>
      </c>
      <c r="G199" s="211">
        <f t="shared" si="9"/>
        <v>86.35192252239263</v>
      </c>
    </row>
    <row r="200" spans="1:7" ht="98.25" customHeight="1">
      <c r="A200" s="50"/>
      <c r="B200" s="88" t="s">
        <v>369</v>
      </c>
      <c r="C200" s="88"/>
      <c r="D200" s="124" t="s">
        <v>108</v>
      </c>
      <c r="E200" s="216">
        <f>E201</f>
        <v>66.1</v>
      </c>
      <c r="F200" s="216">
        <f>F201</f>
        <v>58.24087</v>
      </c>
      <c r="G200" s="211">
        <f t="shared" si="9"/>
        <v>88.11024205748866</v>
      </c>
    </row>
    <row r="201" spans="1:7" ht="48" customHeight="1">
      <c r="A201" s="50"/>
      <c r="B201" s="88"/>
      <c r="C201" s="76">
        <v>600</v>
      </c>
      <c r="D201" s="120" t="s">
        <v>86</v>
      </c>
      <c r="E201" s="216">
        <v>66.1</v>
      </c>
      <c r="F201" s="216">
        <v>58.24087</v>
      </c>
      <c r="G201" s="211">
        <f t="shared" si="9"/>
        <v>88.11024205748866</v>
      </c>
    </row>
    <row r="202" spans="1:7" ht="19.5" customHeight="1">
      <c r="A202" s="50"/>
      <c r="B202" s="88" t="s">
        <v>368</v>
      </c>
      <c r="C202" s="76"/>
      <c r="D202" s="120" t="s">
        <v>300</v>
      </c>
      <c r="E202" s="216">
        <f>E203</f>
        <v>160</v>
      </c>
      <c r="F202" s="216">
        <f>F203</f>
        <v>160</v>
      </c>
      <c r="G202" s="211">
        <f t="shared" si="9"/>
        <v>100</v>
      </c>
    </row>
    <row r="203" spans="1:7" ht="17.25" customHeight="1">
      <c r="A203" s="50"/>
      <c r="B203" s="88"/>
      <c r="C203" s="72" t="s">
        <v>66</v>
      </c>
      <c r="D203" s="116" t="s">
        <v>65</v>
      </c>
      <c r="E203" s="216">
        <v>160</v>
      </c>
      <c r="F203" s="216">
        <v>160</v>
      </c>
      <c r="G203" s="211">
        <f t="shared" si="9"/>
        <v>100</v>
      </c>
    </row>
    <row r="204" spans="1:7" ht="90" customHeight="1">
      <c r="A204" s="50"/>
      <c r="B204" s="154" t="s">
        <v>370</v>
      </c>
      <c r="C204" s="72"/>
      <c r="D204" s="116" t="s">
        <v>371</v>
      </c>
      <c r="E204" s="216">
        <f>E205</f>
        <v>608.77172</v>
      </c>
      <c r="F204" s="216">
        <f>F205</f>
        <v>349.78705</v>
      </c>
      <c r="G204" s="211">
        <f t="shared" si="9"/>
        <v>57.45783493359383</v>
      </c>
    </row>
    <row r="205" spans="1:7" ht="17.25" customHeight="1">
      <c r="A205" s="50"/>
      <c r="B205" s="88"/>
      <c r="C205" s="72" t="s">
        <v>66</v>
      </c>
      <c r="D205" s="116" t="s">
        <v>65</v>
      </c>
      <c r="E205" s="216">
        <v>608.77172</v>
      </c>
      <c r="F205" s="216">
        <v>349.78705</v>
      </c>
      <c r="G205" s="211">
        <f t="shared" si="9"/>
        <v>57.45783493359383</v>
      </c>
    </row>
    <row r="206" spans="1:9" ht="18.75" customHeight="1">
      <c r="A206" s="49"/>
      <c r="B206" s="50"/>
      <c r="C206" s="50"/>
      <c r="D206" s="117" t="s">
        <v>109</v>
      </c>
      <c r="E206" s="222">
        <f>E10+E84+E91+E104+E116+E168+E183+E189</f>
        <v>40113.339380000005</v>
      </c>
      <c r="F206" s="222">
        <f>F10+F84+F91+F104+F116+F168+F183+F189</f>
        <v>39192.78115</v>
      </c>
      <c r="G206" s="214">
        <f t="shared" si="9"/>
        <v>97.70510696883296</v>
      </c>
      <c r="I206" s="57"/>
    </row>
    <row r="207" spans="4:7" ht="15.75">
      <c r="D207" s="141"/>
      <c r="E207" s="141"/>
      <c r="F207" s="141"/>
      <c r="G207" s="58"/>
    </row>
    <row r="208" ht="15">
      <c r="G208" s="59"/>
    </row>
    <row r="209" ht="15">
      <c r="G209" s="59"/>
    </row>
  </sheetData>
  <sheetProtection/>
  <mergeCells count="5">
    <mergeCell ref="D1:G1"/>
    <mergeCell ref="D2:G2"/>
    <mergeCell ref="D3:G3"/>
    <mergeCell ref="D4:G4"/>
    <mergeCell ref="A6:G6"/>
  </mergeCells>
  <printOptions/>
  <pageMargins left="0.2362204724409449" right="0.2362204724409449" top="0.31496062992125984" bottom="0.17" header="0.31496062992125984" footer="0.1574803149606299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3" sqref="E13:G13"/>
    </sheetView>
  </sheetViews>
  <sheetFormatPr defaultColWidth="9.140625" defaultRowHeight="15"/>
  <cols>
    <col min="1" max="1" width="4.8515625" style="0" customWidth="1"/>
    <col min="2" max="2" width="6.57421875" style="0" customWidth="1"/>
    <col min="3" max="3" width="13.28125" style="0" customWidth="1"/>
    <col min="4" max="4" width="4.7109375" style="0" customWidth="1"/>
    <col min="5" max="6" width="9.140625" style="151" customWidth="1"/>
    <col min="7" max="7" width="13.57421875" style="151" customWidth="1"/>
    <col min="8" max="8" width="9.140625" style="0" customWidth="1"/>
    <col min="9" max="9" width="9.421875" style="0" customWidth="1"/>
    <col min="10" max="10" width="7.140625" style="0" customWidth="1"/>
  </cols>
  <sheetData>
    <row r="1" spans="9:10" ht="15.75">
      <c r="I1" s="285" t="s">
        <v>311</v>
      </c>
      <c r="J1" s="285"/>
    </row>
    <row r="2" spans="9:10" ht="15.75">
      <c r="I2" s="285" t="s">
        <v>48</v>
      </c>
      <c r="J2" s="285"/>
    </row>
    <row r="3" spans="7:10" ht="15">
      <c r="G3" s="286" t="s">
        <v>46</v>
      </c>
      <c r="H3" s="287"/>
      <c r="I3" s="287"/>
      <c r="J3" s="287"/>
    </row>
    <row r="4" spans="7:10" ht="15.75">
      <c r="G4" s="288" t="s">
        <v>403</v>
      </c>
      <c r="H4" s="239"/>
      <c r="I4" s="239"/>
      <c r="J4" s="239"/>
    </row>
    <row r="7" spans="1:10" ht="37.5" customHeight="1">
      <c r="A7" s="247" t="s">
        <v>405</v>
      </c>
      <c r="B7" s="247"/>
      <c r="C7" s="247"/>
      <c r="D7" s="247"/>
      <c r="E7" s="247"/>
      <c r="F7" s="247"/>
      <c r="G7" s="247"/>
      <c r="H7" s="247"/>
      <c r="I7" s="247"/>
      <c r="J7" s="247"/>
    </row>
    <row r="9" spans="1:10" ht="45" customHeight="1">
      <c r="A9" s="197" t="s">
        <v>220</v>
      </c>
      <c r="B9" s="197" t="s">
        <v>312</v>
      </c>
      <c r="C9" s="88" t="s">
        <v>50</v>
      </c>
      <c r="D9" s="88" t="s">
        <v>51</v>
      </c>
      <c r="E9" s="279" t="s">
        <v>52</v>
      </c>
      <c r="F9" s="280"/>
      <c r="G9" s="281"/>
      <c r="H9" s="46" t="s">
        <v>53</v>
      </c>
      <c r="I9" s="46" t="s">
        <v>54</v>
      </c>
      <c r="J9" s="46" t="s">
        <v>4</v>
      </c>
    </row>
    <row r="10" spans="1:10" ht="15">
      <c r="A10" s="80">
        <v>1</v>
      </c>
      <c r="B10" s="80">
        <v>2</v>
      </c>
      <c r="C10" s="80">
        <v>3</v>
      </c>
      <c r="D10" s="80">
        <v>4</v>
      </c>
      <c r="E10" s="282">
        <v>5</v>
      </c>
      <c r="F10" s="283"/>
      <c r="G10" s="284"/>
      <c r="H10" s="80">
        <v>6</v>
      </c>
      <c r="I10" s="196">
        <v>7</v>
      </c>
      <c r="J10" s="196">
        <v>8</v>
      </c>
    </row>
    <row r="11" spans="1:10" ht="30" customHeight="1">
      <c r="A11" s="152">
        <v>763</v>
      </c>
      <c r="B11" s="153"/>
      <c r="C11" s="154"/>
      <c r="D11" s="155"/>
      <c r="E11" s="256" t="s">
        <v>12</v>
      </c>
      <c r="F11" s="257"/>
      <c r="G11" s="258"/>
      <c r="H11" s="156">
        <f>H12+H67+H74+H87+H99+H151+H166+H172</f>
        <v>39502.12237</v>
      </c>
      <c r="I11" s="156">
        <f>I12+I67+I74+I87+I99+I151+I166+I172</f>
        <v>38683.05575</v>
      </c>
      <c r="J11" s="126">
        <f>I11/H11%</f>
        <v>97.92652502990057</v>
      </c>
    </row>
    <row r="12" spans="1:10" ht="15.75" customHeight="1">
      <c r="A12" s="152"/>
      <c r="B12" s="153" t="s">
        <v>112</v>
      </c>
      <c r="C12" s="154"/>
      <c r="D12" s="155"/>
      <c r="E12" s="253" t="s">
        <v>58</v>
      </c>
      <c r="F12" s="254"/>
      <c r="G12" s="255"/>
      <c r="H12" s="157">
        <f>H13+H26+H21</f>
        <v>3659.8420600000004</v>
      </c>
      <c r="I12" s="157">
        <f>I13+I26+I21</f>
        <v>3576.9964600000003</v>
      </c>
      <c r="J12" s="173">
        <f aca="true" t="shared" si="0" ref="J12:J75">I12/H12%</f>
        <v>97.7363613335817</v>
      </c>
    </row>
    <row r="13" spans="1:10" ht="127.5" customHeight="1">
      <c r="A13" s="152"/>
      <c r="B13" s="153" t="s">
        <v>113</v>
      </c>
      <c r="C13" s="154"/>
      <c r="D13" s="155"/>
      <c r="E13" s="253" t="s">
        <v>62</v>
      </c>
      <c r="F13" s="254"/>
      <c r="G13" s="255"/>
      <c r="H13" s="157">
        <f>H14</f>
        <v>13.7</v>
      </c>
      <c r="I13" s="157">
        <f>I14</f>
        <v>13.7</v>
      </c>
      <c r="J13" s="173">
        <f t="shared" si="0"/>
        <v>100.00000000000001</v>
      </c>
    </row>
    <row r="14" spans="1:10" ht="18" customHeight="1">
      <c r="A14" s="152"/>
      <c r="B14" s="153"/>
      <c r="C14" s="154" t="s">
        <v>153</v>
      </c>
      <c r="D14" s="155"/>
      <c r="E14" s="253" t="s">
        <v>156</v>
      </c>
      <c r="F14" s="254"/>
      <c r="G14" s="255"/>
      <c r="H14" s="157">
        <f>H15</f>
        <v>13.7</v>
      </c>
      <c r="I14" s="157">
        <f>I15</f>
        <v>13.7</v>
      </c>
      <c r="J14" s="173">
        <f t="shared" si="0"/>
        <v>100.00000000000001</v>
      </c>
    </row>
    <row r="15" spans="1:10" ht="29.25" customHeight="1">
      <c r="A15" s="152"/>
      <c r="B15" s="153"/>
      <c r="C15" s="154" t="s">
        <v>154</v>
      </c>
      <c r="D15" s="155"/>
      <c r="E15" s="253" t="s">
        <v>152</v>
      </c>
      <c r="F15" s="254"/>
      <c r="G15" s="255"/>
      <c r="H15" s="157">
        <f>H16+H18</f>
        <v>13.7</v>
      </c>
      <c r="I15" s="157">
        <f>I16+I18</f>
        <v>13.7</v>
      </c>
      <c r="J15" s="173">
        <f t="shared" si="0"/>
        <v>100.00000000000001</v>
      </c>
    </row>
    <row r="16" spans="1:10" ht="49.5" customHeight="1">
      <c r="A16" s="152"/>
      <c r="B16" s="153"/>
      <c r="C16" s="154" t="s">
        <v>313</v>
      </c>
      <c r="D16" s="155"/>
      <c r="E16" s="253" t="s">
        <v>63</v>
      </c>
      <c r="F16" s="254"/>
      <c r="G16" s="255"/>
      <c r="H16" s="157">
        <f>H17</f>
        <v>4</v>
      </c>
      <c r="I16" s="157">
        <f>I17</f>
        <v>4</v>
      </c>
      <c r="J16" s="173">
        <f t="shared" si="0"/>
        <v>100</v>
      </c>
    </row>
    <row r="17" spans="1:10" ht="60.75" customHeight="1">
      <c r="A17" s="152"/>
      <c r="B17" s="153"/>
      <c r="C17" s="154"/>
      <c r="D17" s="155">
        <v>200</v>
      </c>
      <c r="E17" s="253" t="s">
        <v>157</v>
      </c>
      <c r="F17" s="261"/>
      <c r="G17" s="262"/>
      <c r="H17" s="157">
        <v>4</v>
      </c>
      <c r="I17" s="157">
        <v>4</v>
      </c>
      <c r="J17" s="173">
        <f t="shared" si="0"/>
        <v>100</v>
      </c>
    </row>
    <row r="18" spans="1:10" ht="153.75" customHeight="1">
      <c r="A18" s="152"/>
      <c r="B18" s="153"/>
      <c r="C18" s="154" t="s">
        <v>314</v>
      </c>
      <c r="D18" s="90"/>
      <c r="E18" s="253" t="s">
        <v>161</v>
      </c>
      <c r="F18" s="254"/>
      <c r="G18" s="255"/>
      <c r="H18" s="158">
        <f>H19+H20</f>
        <v>9.7</v>
      </c>
      <c r="I18" s="158">
        <f>I19+I20</f>
        <v>9.7</v>
      </c>
      <c r="J18" s="173">
        <f t="shared" si="0"/>
        <v>100</v>
      </c>
    </row>
    <row r="19" spans="1:10" ht="120.75" customHeight="1">
      <c r="A19" s="152"/>
      <c r="B19" s="153"/>
      <c r="C19" s="154"/>
      <c r="D19" s="149">
        <v>100</v>
      </c>
      <c r="E19" s="248" t="s">
        <v>158</v>
      </c>
      <c r="F19" s="251"/>
      <c r="G19" s="252"/>
      <c r="H19" s="158">
        <v>7.4865</v>
      </c>
      <c r="I19" s="158">
        <v>7.4865</v>
      </c>
      <c r="J19" s="173">
        <f t="shared" si="0"/>
        <v>100</v>
      </c>
    </row>
    <row r="20" spans="1:10" ht="64.5" customHeight="1">
      <c r="A20" s="152"/>
      <c r="B20" s="153"/>
      <c r="C20" s="154"/>
      <c r="D20" s="90">
        <v>200</v>
      </c>
      <c r="E20" s="253" t="s">
        <v>157</v>
      </c>
      <c r="F20" s="261"/>
      <c r="G20" s="262"/>
      <c r="H20" s="158">
        <f>9.7-7.4865</f>
        <v>2.213499999999999</v>
      </c>
      <c r="I20" s="158">
        <f>9.7-7.4865</f>
        <v>2.213499999999999</v>
      </c>
      <c r="J20" s="173">
        <f t="shared" si="0"/>
        <v>100</v>
      </c>
    </row>
    <row r="21" spans="1:10" ht="28.5" customHeight="1">
      <c r="A21" s="152"/>
      <c r="B21" s="79" t="s">
        <v>315</v>
      </c>
      <c r="C21" s="74"/>
      <c r="D21" s="149"/>
      <c r="E21" s="248" t="s">
        <v>316</v>
      </c>
      <c r="F21" s="251"/>
      <c r="G21" s="252"/>
      <c r="H21" s="159">
        <f>H23</f>
        <v>410.3</v>
      </c>
      <c r="I21" s="159">
        <f>I23</f>
        <v>410.3</v>
      </c>
      <c r="J21" s="173">
        <f t="shared" si="0"/>
        <v>100.00000000000001</v>
      </c>
    </row>
    <row r="22" spans="1:10" ht="18.75" customHeight="1">
      <c r="A22" s="152"/>
      <c r="B22" s="79"/>
      <c r="C22" s="154" t="s">
        <v>153</v>
      </c>
      <c r="D22" s="155"/>
      <c r="E22" s="253" t="s">
        <v>156</v>
      </c>
      <c r="F22" s="254"/>
      <c r="G22" s="255"/>
      <c r="H22" s="160">
        <v>410.3</v>
      </c>
      <c r="I22" s="160">
        <v>410.3</v>
      </c>
      <c r="J22" s="173">
        <f t="shared" si="0"/>
        <v>100.00000000000001</v>
      </c>
    </row>
    <row r="23" spans="1:10" ht="45" customHeight="1">
      <c r="A23" s="152"/>
      <c r="B23" s="79"/>
      <c r="C23" s="154" t="s">
        <v>162</v>
      </c>
      <c r="D23" s="149"/>
      <c r="E23" s="248" t="s">
        <v>163</v>
      </c>
      <c r="F23" s="251"/>
      <c r="G23" s="252"/>
      <c r="H23" s="160">
        <f>H24</f>
        <v>410.3</v>
      </c>
      <c r="I23" s="160">
        <f>I24</f>
        <v>410.3</v>
      </c>
      <c r="J23" s="173">
        <f t="shared" si="0"/>
        <v>100.00000000000001</v>
      </c>
    </row>
    <row r="24" spans="1:10" ht="45.75" customHeight="1">
      <c r="A24" s="152"/>
      <c r="B24" s="79"/>
      <c r="C24" s="74" t="s">
        <v>215</v>
      </c>
      <c r="D24" s="161"/>
      <c r="E24" s="278" t="s">
        <v>317</v>
      </c>
      <c r="F24" s="249"/>
      <c r="G24" s="250"/>
      <c r="H24" s="160">
        <f>H25</f>
        <v>410.3</v>
      </c>
      <c r="I24" s="160">
        <f>I25</f>
        <v>410.3</v>
      </c>
      <c r="J24" s="173">
        <f t="shared" si="0"/>
        <v>100.00000000000001</v>
      </c>
    </row>
    <row r="25" spans="1:10" ht="19.5" customHeight="1">
      <c r="A25" s="152"/>
      <c r="B25" s="79"/>
      <c r="C25" s="74"/>
      <c r="D25" s="161">
        <v>800</v>
      </c>
      <c r="E25" s="248" t="s">
        <v>69</v>
      </c>
      <c r="F25" s="249"/>
      <c r="G25" s="250"/>
      <c r="H25" s="149">
        <v>410.3</v>
      </c>
      <c r="I25" s="149">
        <v>410.3</v>
      </c>
      <c r="J25" s="173">
        <f t="shared" si="0"/>
        <v>100.00000000000001</v>
      </c>
    </row>
    <row r="26" spans="1:10" ht="36.75" customHeight="1">
      <c r="A26" s="152"/>
      <c r="B26" s="153" t="s">
        <v>70</v>
      </c>
      <c r="C26" s="154"/>
      <c r="D26" s="155"/>
      <c r="E26" s="253" t="s">
        <v>71</v>
      </c>
      <c r="F26" s="254"/>
      <c r="G26" s="255"/>
      <c r="H26" s="157">
        <f>H34+H58+H63+H27</f>
        <v>3235.8420600000004</v>
      </c>
      <c r="I26" s="157">
        <f>I34+I58+I63+I27</f>
        <v>3152.9964600000003</v>
      </c>
      <c r="J26" s="173">
        <f t="shared" si="0"/>
        <v>97.43975143212027</v>
      </c>
    </row>
    <row r="27" spans="1:10" ht="93" customHeight="1">
      <c r="A27" s="152"/>
      <c r="B27" s="153"/>
      <c r="C27" s="74" t="s">
        <v>175</v>
      </c>
      <c r="D27" s="155"/>
      <c r="E27" s="248" t="s">
        <v>318</v>
      </c>
      <c r="F27" s="251"/>
      <c r="G27" s="252"/>
      <c r="H27" s="157">
        <f>H28</f>
        <v>104.39999999999999</v>
      </c>
      <c r="I27" s="157">
        <f>I28</f>
        <v>104.39999999999999</v>
      </c>
      <c r="J27" s="173">
        <f t="shared" si="0"/>
        <v>100.00000000000001</v>
      </c>
    </row>
    <row r="28" spans="1:10" ht="75.75" customHeight="1">
      <c r="A28" s="152"/>
      <c r="B28" s="153"/>
      <c r="C28" s="154" t="s">
        <v>176</v>
      </c>
      <c r="D28" s="155"/>
      <c r="E28" s="253" t="s">
        <v>278</v>
      </c>
      <c r="F28" s="254"/>
      <c r="G28" s="255"/>
      <c r="H28" s="157">
        <f>H29</f>
        <v>104.39999999999999</v>
      </c>
      <c r="I28" s="157">
        <f>I29</f>
        <v>104.39999999999999</v>
      </c>
      <c r="J28" s="173">
        <f t="shared" si="0"/>
        <v>100.00000000000001</v>
      </c>
    </row>
    <row r="29" spans="1:10" ht="46.5" customHeight="1">
      <c r="A29" s="152"/>
      <c r="B29" s="153"/>
      <c r="C29" s="154" t="s">
        <v>319</v>
      </c>
      <c r="D29" s="155"/>
      <c r="E29" s="253" t="s">
        <v>320</v>
      </c>
      <c r="F29" s="254"/>
      <c r="G29" s="255"/>
      <c r="H29" s="157">
        <f>H30+H32</f>
        <v>104.39999999999999</v>
      </c>
      <c r="I29" s="157">
        <f>I30+I32</f>
        <v>104.39999999999999</v>
      </c>
      <c r="J29" s="173">
        <f t="shared" si="0"/>
        <v>100.00000000000001</v>
      </c>
    </row>
    <row r="30" spans="1:10" ht="49.5" customHeight="1">
      <c r="A30" s="152"/>
      <c r="B30" s="153"/>
      <c r="C30" s="154" t="s">
        <v>321</v>
      </c>
      <c r="D30" s="155"/>
      <c r="E30" s="253" t="s">
        <v>322</v>
      </c>
      <c r="F30" s="254"/>
      <c r="G30" s="255"/>
      <c r="H30" s="157">
        <f>H31</f>
        <v>19.799999999999997</v>
      </c>
      <c r="I30" s="157">
        <f>I31</f>
        <v>19.799999999999997</v>
      </c>
      <c r="J30" s="173">
        <f t="shared" si="0"/>
        <v>100</v>
      </c>
    </row>
    <row r="31" spans="1:10" ht="63" customHeight="1">
      <c r="A31" s="152"/>
      <c r="B31" s="153"/>
      <c r="C31" s="154"/>
      <c r="D31" s="155">
        <v>200</v>
      </c>
      <c r="E31" s="253" t="s">
        <v>157</v>
      </c>
      <c r="F31" s="254"/>
      <c r="G31" s="255"/>
      <c r="H31" s="157">
        <f>100-80.2</f>
        <v>19.799999999999997</v>
      </c>
      <c r="I31" s="157">
        <f>100-80.2</f>
        <v>19.799999999999997</v>
      </c>
      <c r="J31" s="173">
        <f t="shared" si="0"/>
        <v>100</v>
      </c>
    </row>
    <row r="32" spans="1:10" ht="46.5" customHeight="1">
      <c r="A32" s="152"/>
      <c r="B32" s="153"/>
      <c r="C32" s="154" t="s">
        <v>323</v>
      </c>
      <c r="D32" s="155"/>
      <c r="E32" s="253" t="s">
        <v>324</v>
      </c>
      <c r="F32" s="254"/>
      <c r="G32" s="255"/>
      <c r="H32" s="157">
        <f>H33</f>
        <v>84.6</v>
      </c>
      <c r="I32" s="157">
        <f>I33</f>
        <v>84.6</v>
      </c>
      <c r="J32" s="173">
        <f t="shared" si="0"/>
        <v>100</v>
      </c>
    </row>
    <row r="33" spans="1:10" ht="60.75" customHeight="1">
      <c r="A33" s="152"/>
      <c r="B33" s="153"/>
      <c r="C33" s="154"/>
      <c r="D33" s="155">
        <v>200</v>
      </c>
      <c r="E33" s="253" t="s">
        <v>157</v>
      </c>
      <c r="F33" s="254"/>
      <c r="G33" s="255"/>
      <c r="H33" s="157">
        <f>100-15.4</f>
        <v>84.6</v>
      </c>
      <c r="I33" s="157">
        <f>100-15.4</f>
        <v>84.6</v>
      </c>
      <c r="J33" s="173">
        <f t="shared" si="0"/>
        <v>100</v>
      </c>
    </row>
    <row r="34" spans="1:10" ht="75.75" customHeight="1">
      <c r="A34" s="154"/>
      <c r="B34" s="162"/>
      <c r="C34" s="154" t="s">
        <v>178</v>
      </c>
      <c r="D34" s="155"/>
      <c r="E34" s="253" t="s">
        <v>325</v>
      </c>
      <c r="F34" s="254"/>
      <c r="G34" s="255"/>
      <c r="H34" s="157">
        <f>H35+H47</f>
        <v>3092.4420600000003</v>
      </c>
      <c r="I34" s="157">
        <f>I35+I47</f>
        <v>3011.59646</v>
      </c>
      <c r="J34" s="173">
        <f t="shared" si="0"/>
        <v>97.38570364678068</v>
      </c>
    </row>
    <row r="35" spans="1:10" ht="45" customHeight="1">
      <c r="A35" s="154"/>
      <c r="B35" s="162"/>
      <c r="C35" s="154" t="s">
        <v>179</v>
      </c>
      <c r="D35" s="155"/>
      <c r="E35" s="253" t="s">
        <v>326</v>
      </c>
      <c r="F35" s="254"/>
      <c r="G35" s="255"/>
      <c r="H35" s="157">
        <f>H36+H41+H44</f>
        <v>2890.37982</v>
      </c>
      <c r="I35" s="157">
        <f>I36+I41+I44</f>
        <v>2836.37982</v>
      </c>
      <c r="J35" s="173">
        <f t="shared" si="0"/>
        <v>98.13173342733897</v>
      </c>
    </row>
    <row r="36" spans="1:10" ht="47.25" customHeight="1">
      <c r="A36" s="154"/>
      <c r="B36" s="162"/>
      <c r="C36" s="154" t="s">
        <v>180</v>
      </c>
      <c r="D36" s="155"/>
      <c r="E36" s="253" t="s">
        <v>301</v>
      </c>
      <c r="F36" s="254"/>
      <c r="G36" s="255"/>
      <c r="H36" s="163">
        <f>H39+H37</f>
        <v>256.49181999999996</v>
      </c>
      <c r="I36" s="163">
        <f>I39+I37</f>
        <v>202.49182000000002</v>
      </c>
      <c r="J36" s="173">
        <f t="shared" si="0"/>
        <v>78.9466970135734</v>
      </c>
    </row>
    <row r="37" spans="1:10" ht="46.5" customHeight="1">
      <c r="A37" s="154"/>
      <c r="B37" s="162"/>
      <c r="C37" s="154" t="s">
        <v>255</v>
      </c>
      <c r="D37" s="155"/>
      <c r="E37" s="253" t="s">
        <v>302</v>
      </c>
      <c r="F37" s="254"/>
      <c r="G37" s="255"/>
      <c r="H37" s="163">
        <f>H38</f>
        <v>253.09181999999998</v>
      </c>
      <c r="I37" s="163">
        <f>I38</f>
        <v>199.09182</v>
      </c>
      <c r="J37" s="173">
        <f t="shared" si="0"/>
        <v>78.66386989512344</v>
      </c>
    </row>
    <row r="38" spans="1:10" ht="63.75" customHeight="1">
      <c r="A38" s="74"/>
      <c r="B38" s="164"/>
      <c r="C38" s="154"/>
      <c r="D38" s="155">
        <v>200</v>
      </c>
      <c r="E38" s="253" t="s">
        <v>157</v>
      </c>
      <c r="F38" s="254"/>
      <c r="G38" s="255"/>
      <c r="H38" s="163">
        <f>150+120.17467-17.08285</f>
        <v>253.09181999999998</v>
      </c>
      <c r="I38" s="163">
        <v>199.09182</v>
      </c>
      <c r="J38" s="173">
        <f t="shared" si="0"/>
        <v>78.66386989512344</v>
      </c>
    </row>
    <row r="39" spans="1:10" ht="30" customHeight="1">
      <c r="A39" s="74"/>
      <c r="B39" s="164"/>
      <c r="C39" s="74" t="s">
        <v>327</v>
      </c>
      <c r="D39" s="149"/>
      <c r="E39" s="248" t="s">
        <v>169</v>
      </c>
      <c r="F39" s="251"/>
      <c r="G39" s="252"/>
      <c r="H39" s="165">
        <f>H40</f>
        <v>3.4</v>
      </c>
      <c r="I39" s="165">
        <f>I40</f>
        <v>3.4</v>
      </c>
      <c r="J39" s="173">
        <f t="shared" si="0"/>
        <v>99.99999999999999</v>
      </c>
    </row>
    <row r="40" spans="1:10" ht="60.75" customHeight="1">
      <c r="A40" s="74"/>
      <c r="B40" s="164"/>
      <c r="C40" s="74"/>
      <c r="D40" s="149">
        <v>200</v>
      </c>
      <c r="E40" s="248" t="s">
        <v>157</v>
      </c>
      <c r="F40" s="251"/>
      <c r="G40" s="252"/>
      <c r="H40" s="165">
        <v>3.4</v>
      </c>
      <c r="I40" s="165">
        <v>3.4</v>
      </c>
      <c r="J40" s="173">
        <f t="shared" si="0"/>
        <v>99.99999999999999</v>
      </c>
    </row>
    <row r="41" spans="1:10" ht="44.25" customHeight="1">
      <c r="A41" s="74"/>
      <c r="B41" s="164"/>
      <c r="C41" s="74" t="s">
        <v>181</v>
      </c>
      <c r="D41" s="149"/>
      <c r="E41" s="248" t="s">
        <v>272</v>
      </c>
      <c r="F41" s="251"/>
      <c r="G41" s="252"/>
      <c r="H41" s="165">
        <f>H42</f>
        <v>2574.688</v>
      </c>
      <c r="I41" s="165">
        <f>I42</f>
        <v>2574.688</v>
      </c>
      <c r="J41" s="173">
        <f t="shared" si="0"/>
        <v>100</v>
      </c>
    </row>
    <row r="42" spans="1:10" ht="198.75" customHeight="1">
      <c r="A42" s="74"/>
      <c r="B42" s="164"/>
      <c r="C42" s="154" t="s">
        <v>256</v>
      </c>
      <c r="D42" s="155"/>
      <c r="E42" s="275" t="s">
        <v>257</v>
      </c>
      <c r="F42" s="276"/>
      <c r="G42" s="277"/>
      <c r="H42" s="157">
        <f>H43</f>
        <v>2574.688</v>
      </c>
      <c r="I42" s="157">
        <f>I43</f>
        <v>2574.688</v>
      </c>
      <c r="J42" s="173">
        <f t="shared" si="0"/>
        <v>100</v>
      </c>
    </row>
    <row r="43" spans="1:10" ht="15" customHeight="1">
      <c r="A43" s="74"/>
      <c r="B43" s="164"/>
      <c r="C43" s="154"/>
      <c r="D43" s="155">
        <v>800</v>
      </c>
      <c r="E43" s="248" t="s">
        <v>69</v>
      </c>
      <c r="F43" s="251"/>
      <c r="G43" s="252"/>
      <c r="H43" s="157">
        <f>1300+831.32+443.368</f>
        <v>2574.688</v>
      </c>
      <c r="I43" s="157">
        <v>2574.688</v>
      </c>
      <c r="J43" s="173">
        <f t="shared" si="0"/>
        <v>100</v>
      </c>
    </row>
    <row r="44" spans="1:10" ht="62.25" customHeight="1">
      <c r="A44" s="74"/>
      <c r="B44" s="164"/>
      <c r="C44" s="74" t="s">
        <v>182</v>
      </c>
      <c r="D44" s="149"/>
      <c r="E44" s="248" t="s">
        <v>274</v>
      </c>
      <c r="F44" s="251"/>
      <c r="G44" s="252"/>
      <c r="H44" s="165">
        <f>H45</f>
        <v>59.199999999999996</v>
      </c>
      <c r="I44" s="165">
        <f>I45</f>
        <v>59.199999999999996</v>
      </c>
      <c r="J44" s="173">
        <f t="shared" si="0"/>
        <v>100</v>
      </c>
    </row>
    <row r="45" spans="1:10" ht="76.5" customHeight="1">
      <c r="A45" s="74"/>
      <c r="B45" s="164"/>
      <c r="C45" s="154" t="s">
        <v>275</v>
      </c>
      <c r="D45" s="155"/>
      <c r="E45" s="253" t="s">
        <v>170</v>
      </c>
      <c r="F45" s="254"/>
      <c r="G45" s="255"/>
      <c r="H45" s="163">
        <f>H46</f>
        <v>59.199999999999996</v>
      </c>
      <c r="I45" s="163">
        <f>I46</f>
        <v>59.199999999999996</v>
      </c>
      <c r="J45" s="173">
        <f t="shared" si="0"/>
        <v>100</v>
      </c>
    </row>
    <row r="46" spans="1:10" ht="64.5" customHeight="1">
      <c r="A46" s="74"/>
      <c r="B46" s="164"/>
      <c r="C46" s="154"/>
      <c r="D46" s="155">
        <v>200</v>
      </c>
      <c r="E46" s="253" t="s">
        <v>157</v>
      </c>
      <c r="F46" s="254"/>
      <c r="G46" s="255"/>
      <c r="H46" s="163">
        <f>62.4-3.24+0.04</f>
        <v>59.199999999999996</v>
      </c>
      <c r="I46" s="163">
        <f>62.4-3.24+0.04</f>
        <v>59.199999999999996</v>
      </c>
      <c r="J46" s="173">
        <f t="shared" si="0"/>
        <v>100</v>
      </c>
    </row>
    <row r="47" spans="1:10" ht="64.5" customHeight="1">
      <c r="A47" s="74"/>
      <c r="B47" s="164"/>
      <c r="C47" s="74" t="s">
        <v>183</v>
      </c>
      <c r="D47" s="149"/>
      <c r="E47" s="248" t="s">
        <v>303</v>
      </c>
      <c r="F47" s="251"/>
      <c r="G47" s="252"/>
      <c r="H47" s="165">
        <f>H48+H53</f>
        <v>202.06224000000003</v>
      </c>
      <c r="I47" s="165">
        <f>I48+I53</f>
        <v>175.21663999999998</v>
      </c>
      <c r="J47" s="173">
        <f t="shared" si="0"/>
        <v>86.71419261708668</v>
      </c>
    </row>
    <row r="48" spans="1:10" ht="74.25" customHeight="1">
      <c r="A48" s="74"/>
      <c r="B48" s="164"/>
      <c r="C48" s="74" t="s">
        <v>184</v>
      </c>
      <c r="D48" s="149"/>
      <c r="E48" s="248" t="s">
        <v>328</v>
      </c>
      <c r="F48" s="251"/>
      <c r="G48" s="252"/>
      <c r="H48" s="165">
        <f>H49+H51</f>
        <v>52.4</v>
      </c>
      <c r="I48" s="165">
        <f>I49+I51</f>
        <v>52.434</v>
      </c>
      <c r="J48" s="173">
        <f t="shared" si="0"/>
        <v>100.0648854961832</v>
      </c>
    </row>
    <row r="49" spans="1:10" ht="96" customHeight="1">
      <c r="A49" s="74"/>
      <c r="B49" s="164"/>
      <c r="C49" s="74" t="s">
        <v>258</v>
      </c>
      <c r="D49" s="149"/>
      <c r="E49" s="248" t="s">
        <v>171</v>
      </c>
      <c r="F49" s="251"/>
      <c r="G49" s="252"/>
      <c r="H49" s="165">
        <f>H50</f>
        <v>36</v>
      </c>
      <c r="I49" s="165">
        <f>I50</f>
        <v>36</v>
      </c>
      <c r="J49" s="173">
        <f t="shared" si="0"/>
        <v>100</v>
      </c>
    </row>
    <row r="50" spans="1:10" ht="63" customHeight="1">
      <c r="A50" s="74"/>
      <c r="B50" s="164"/>
      <c r="C50" s="74"/>
      <c r="D50" s="149">
        <v>200</v>
      </c>
      <c r="E50" s="248" t="s">
        <v>157</v>
      </c>
      <c r="F50" s="251"/>
      <c r="G50" s="252"/>
      <c r="H50" s="166">
        <v>36</v>
      </c>
      <c r="I50" s="166">
        <v>36</v>
      </c>
      <c r="J50" s="173">
        <f t="shared" si="0"/>
        <v>100</v>
      </c>
    </row>
    <row r="51" spans="1:10" ht="63.75" customHeight="1">
      <c r="A51" s="74"/>
      <c r="B51" s="164"/>
      <c r="C51" s="74" t="s">
        <v>329</v>
      </c>
      <c r="D51" s="149"/>
      <c r="E51" s="248" t="s">
        <v>172</v>
      </c>
      <c r="F51" s="251"/>
      <c r="G51" s="252"/>
      <c r="H51" s="165">
        <f>H52</f>
        <v>16.4</v>
      </c>
      <c r="I51" s="165">
        <f>I52</f>
        <v>16.434</v>
      </c>
      <c r="J51" s="173">
        <v>100</v>
      </c>
    </row>
    <row r="52" spans="1:10" ht="60.75" customHeight="1">
      <c r="A52" s="74"/>
      <c r="B52" s="164"/>
      <c r="C52" s="74"/>
      <c r="D52" s="149">
        <v>200</v>
      </c>
      <c r="E52" s="248" t="s">
        <v>157</v>
      </c>
      <c r="F52" s="251"/>
      <c r="G52" s="252"/>
      <c r="H52" s="166">
        <v>16.4</v>
      </c>
      <c r="I52" s="166">
        <v>16.434</v>
      </c>
      <c r="J52" s="173">
        <v>100</v>
      </c>
    </row>
    <row r="53" spans="1:10" ht="48.75" customHeight="1">
      <c r="A53" s="74"/>
      <c r="B53" s="164"/>
      <c r="C53" s="74" t="s">
        <v>185</v>
      </c>
      <c r="D53" s="149"/>
      <c r="E53" s="248" t="s">
        <v>310</v>
      </c>
      <c r="F53" s="251"/>
      <c r="G53" s="252"/>
      <c r="H53" s="165">
        <f>H54+H56</f>
        <v>149.66224000000003</v>
      </c>
      <c r="I53" s="165">
        <f>I54+I56</f>
        <v>122.78264</v>
      </c>
      <c r="J53" s="173">
        <f t="shared" si="0"/>
        <v>82.03982514226699</v>
      </c>
    </row>
    <row r="54" spans="1:10" ht="96.75" customHeight="1">
      <c r="A54" s="74"/>
      <c r="B54" s="164"/>
      <c r="C54" s="74" t="s">
        <v>330</v>
      </c>
      <c r="D54" s="149"/>
      <c r="E54" s="248" t="s">
        <v>173</v>
      </c>
      <c r="F54" s="251"/>
      <c r="G54" s="252"/>
      <c r="H54" s="165">
        <f>H55</f>
        <v>140.66224000000003</v>
      </c>
      <c r="I54" s="165">
        <f>I55</f>
        <v>113.78264</v>
      </c>
      <c r="J54" s="173">
        <f t="shared" si="0"/>
        <v>80.89067826589422</v>
      </c>
    </row>
    <row r="55" spans="1:10" ht="62.25" customHeight="1">
      <c r="A55" s="74"/>
      <c r="B55" s="164"/>
      <c r="C55" s="74"/>
      <c r="D55" s="149">
        <v>200</v>
      </c>
      <c r="E55" s="248" t="s">
        <v>157</v>
      </c>
      <c r="F55" s="251"/>
      <c r="G55" s="252"/>
      <c r="H55" s="165">
        <f>70+48.5275+6+16.17474-0.04</f>
        <v>140.66224000000003</v>
      </c>
      <c r="I55" s="165">
        <v>113.78264</v>
      </c>
      <c r="J55" s="173">
        <f t="shared" si="0"/>
        <v>80.89067826589422</v>
      </c>
    </row>
    <row r="56" spans="1:10" ht="30" customHeight="1">
      <c r="A56" s="74"/>
      <c r="B56" s="164"/>
      <c r="C56" s="74" t="s">
        <v>331</v>
      </c>
      <c r="D56" s="149"/>
      <c r="E56" s="248" t="s">
        <v>174</v>
      </c>
      <c r="F56" s="251"/>
      <c r="G56" s="252"/>
      <c r="H56" s="166">
        <f>H57</f>
        <v>9</v>
      </c>
      <c r="I56" s="166">
        <f>I57</f>
        <v>9</v>
      </c>
      <c r="J56" s="173">
        <f t="shared" si="0"/>
        <v>100</v>
      </c>
    </row>
    <row r="57" spans="1:10" ht="61.5" customHeight="1">
      <c r="A57" s="74"/>
      <c r="B57" s="164"/>
      <c r="C57" s="74"/>
      <c r="D57" s="149">
        <v>200</v>
      </c>
      <c r="E57" s="248" t="s">
        <v>157</v>
      </c>
      <c r="F57" s="251"/>
      <c r="G57" s="252"/>
      <c r="H57" s="165">
        <f>4+5</f>
        <v>9</v>
      </c>
      <c r="I57" s="165">
        <f>4+5</f>
        <v>9</v>
      </c>
      <c r="J57" s="173">
        <f t="shared" si="0"/>
        <v>100</v>
      </c>
    </row>
    <row r="58" spans="1:10" ht="60.75" customHeight="1">
      <c r="A58" s="74"/>
      <c r="B58" s="164"/>
      <c r="C58" s="154" t="s">
        <v>192</v>
      </c>
      <c r="D58" s="155"/>
      <c r="E58" s="253" t="s">
        <v>332</v>
      </c>
      <c r="F58" s="254"/>
      <c r="G58" s="255"/>
      <c r="H58" s="165">
        <f aca="true" t="shared" si="1" ref="H58:I61">H59</f>
        <v>2</v>
      </c>
      <c r="I58" s="165">
        <f t="shared" si="1"/>
        <v>0</v>
      </c>
      <c r="J58" s="173">
        <f t="shared" si="0"/>
        <v>0</v>
      </c>
    </row>
    <row r="59" spans="1:10" ht="65.25" customHeight="1">
      <c r="A59" s="74"/>
      <c r="B59" s="164"/>
      <c r="C59" s="154" t="s">
        <v>259</v>
      </c>
      <c r="D59" s="90"/>
      <c r="E59" s="248" t="s">
        <v>333</v>
      </c>
      <c r="F59" s="251"/>
      <c r="G59" s="252"/>
      <c r="H59" s="165">
        <f t="shared" si="1"/>
        <v>2</v>
      </c>
      <c r="I59" s="165">
        <f t="shared" si="1"/>
        <v>0</v>
      </c>
      <c r="J59" s="173">
        <f t="shared" si="0"/>
        <v>0</v>
      </c>
    </row>
    <row r="60" spans="1:10" ht="63.75" customHeight="1">
      <c r="A60" s="74"/>
      <c r="B60" s="164"/>
      <c r="C60" s="154" t="s">
        <v>261</v>
      </c>
      <c r="D60" s="90"/>
      <c r="E60" s="253" t="s">
        <v>262</v>
      </c>
      <c r="F60" s="254"/>
      <c r="G60" s="255"/>
      <c r="H60" s="165">
        <f t="shared" si="1"/>
        <v>2</v>
      </c>
      <c r="I60" s="165">
        <f t="shared" si="1"/>
        <v>0</v>
      </c>
      <c r="J60" s="173">
        <f t="shared" si="0"/>
        <v>0</v>
      </c>
    </row>
    <row r="61" spans="1:10" ht="95.25" customHeight="1">
      <c r="A61" s="74"/>
      <c r="B61" s="164"/>
      <c r="C61" s="154" t="s">
        <v>334</v>
      </c>
      <c r="D61" s="90"/>
      <c r="E61" s="253" t="s">
        <v>335</v>
      </c>
      <c r="F61" s="254"/>
      <c r="G61" s="255"/>
      <c r="H61" s="167">
        <f t="shared" si="1"/>
        <v>2</v>
      </c>
      <c r="I61" s="167">
        <f t="shared" si="1"/>
        <v>0</v>
      </c>
      <c r="J61" s="173">
        <f t="shared" si="0"/>
        <v>0</v>
      </c>
    </row>
    <row r="62" spans="1:10" ht="63.75" customHeight="1">
      <c r="A62" s="74"/>
      <c r="B62" s="164"/>
      <c r="C62" s="154"/>
      <c r="D62" s="90">
        <v>200</v>
      </c>
      <c r="E62" s="253" t="s">
        <v>157</v>
      </c>
      <c r="F62" s="254"/>
      <c r="G62" s="255"/>
      <c r="H62" s="167">
        <v>2</v>
      </c>
      <c r="I62" s="167">
        <v>0</v>
      </c>
      <c r="J62" s="173">
        <f t="shared" si="0"/>
        <v>0</v>
      </c>
    </row>
    <row r="63" spans="1:10" ht="15.75" customHeight="1">
      <c r="A63" s="74"/>
      <c r="B63" s="164"/>
      <c r="C63" s="74" t="s">
        <v>153</v>
      </c>
      <c r="D63" s="149"/>
      <c r="E63" s="267" t="s">
        <v>156</v>
      </c>
      <c r="F63" s="273"/>
      <c r="G63" s="274"/>
      <c r="H63" s="168">
        <f aca="true" t="shared" si="2" ref="H63:I65">H64</f>
        <v>37</v>
      </c>
      <c r="I63" s="168">
        <f t="shared" si="2"/>
        <v>37</v>
      </c>
      <c r="J63" s="173">
        <f t="shared" si="0"/>
        <v>100</v>
      </c>
    </row>
    <row r="64" spans="1:10" ht="32.25" customHeight="1">
      <c r="A64" s="74"/>
      <c r="B64" s="164"/>
      <c r="C64" s="74" t="s">
        <v>154</v>
      </c>
      <c r="D64" s="149"/>
      <c r="E64" s="248" t="s">
        <v>152</v>
      </c>
      <c r="F64" s="251"/>
      <c r="G64" s="252"/>
      <c r="H64" s="168">
        <f t="shared" si="2"/>
        <v>37</v>
      </c>
      <c r="I64" s="168">
        <f t="shared" si="2"/>
        <v>37</v>
      </c>
      <c r="J64" s="173">
        <f t="shared" si="0"/>
        <v>100</v>
      </c>
    </row>
    <row r="65" spans="1:10" ht="46.5" customHeight="1">
      <c r="A65" s="154"/>
      <c r="B65" s="162"/>
      <c r="C65" s="154" t="s">
        <v>336</v>
      </c>
      <c r="D65" s="155"/>
      <c r="E65" s="253" t="s">
        <v>72</v>
      </c>
      <c r="F65" s="254"/>
      <c r="G65" s="255"/>
      <c r="H65" s="163">
        <f t="shared" si="2"/>
        <v>37</v>
      </c>
      <c r="I65" s="163">
        <f t="shared" si="2"/>
        <v>37</v>
      </c>
      <c r="J65" s="173">
        <f t="shared" si="0"/>
        <v>100</v>
      </c>
    </row>
    <row r="66" spans="1:10" ht="18" customHeight="1">
      <c r="A66" s="154"/>
      <c r="B66" s="162"/>
      <c r="C66" s="154"/>
      <c r="D66" s="155">
        <v>800</v>
      </c>
      <c r="E66" s="253" t="s">
        <v>69</v>
      </c>
      <c r="F66" s="261"/>
      <c r="G66" s="262"/>
      <c r="H66" s="163">
        <v>37</v>
      </c>
      <c r="I66" s="163">
        <v>37</v>
      </c>
      <c r="J66" s="173">
        <f t="shared" si="0"/>
        <v>100</v>
      </c>
    </row>
    <row r="67" spans="1:10" ht="16.5" customHeight="1">
      <c r="A67" s="74"/>
      <c r="B67" s="169" t="s">
        <v>73</v>
      </c>
      <c r="C67" s="154"/>
      <c r="D67" s="90"/>
      <c r="E67" s="253" t="s">
        <v>74</v>
      </c>
      <c r="F67" s="254"/>
      <c r="G67" s="255"/>
      <c r="H67" s="158">
        <f>H68</f>
        <v>407.2</v>
      </c>
      <c r="I67" s="158">
        <f>I68</f>
        <v>407.2</v>
      </c>
      <c r="J67" s="173">
        <f t="shared" si="0"/>
        <v>100</v>
      </c>
    </row>
    <row r="68" spans="1:10" ht="29.25" customHeight="1">
      <c r="A68" s="74"/>
      <c r="B68" s="169" t="s">
        <v>75</v>
      </c>
      <c r="C68" s="154"/>
      <c r="D68" s="90"/>
      <c r="E68" s="253" t="s">
        <v>76</v>
      </c>
      <c r="F68" s="254"/>
      <c r="G68" s="255"/>
      <c r="H68" s="158">
        <f>H71</f>
        <v>407.2</v>
      </c>
      <c r="I68" s="158">
        <f>I71</f>
        <v>407.2</v>
      </c>
      <c r="J68" s="173">
        <f t="shared" si="0"/>
        <v>100</v>
      </c>
    </row>
    <row r="69" spans="1:10" ht="15.75" customHeight="1">
      <c r="A69" s="74"/>
      <c r="B69" s="169"/>
      <c r="C69" s="154" t="s">
        <v>153</v>
      </c>
      <c r="D69" s="90"/>
      <c r="E69" s="267" t="s">
        <v>156</v>
      </c>
      <c r="F69" s="273"/>
      <c r="G69" s="274"/>
      <c r="H69" s="158">
        <f>H70</f>
        <v>407.2</v>
      </c>
      <c r="I69" s="158">
        <f>I70</f>
        <v>407.2</v>
      </c>
      <c r="J69" s="173">
        <f t="shared" si="0"/>
        <v>100</v>
      </c>
    </row>
    <row r="70" spans="1:10" ht="31.5" customHeight="1">
      <c r="A70" s="74"/>
      <c r="B70" s="169"/>
      <c r="C70" s="154" t="s">
        <v>154</v>
      </c>
      <c r="D70" s="90"/>
      <c r="E70" s="248" t="s">
        <v>152</v>
      </c>
      <c r="F70" s="251"/>
      <c r="G70" s="252"/>
      <c r="H70" s="158">
        <f>H71</f>
        <v>407.2</v>
      </c>
      <c r="I70" s="158">
        <f>I71</f>
        <v>407.2</v>
      </c>
      <c r="J70" s="173">
        <f t="shared" si="0"/>
        <v>100</v>
      </c>
    </row>
    <row r="71" spans="1:10" ht="62.25" customHeight="1">
      <c r="A71" s="74"/>
      <c r="B71" s="164"/>
      <c r="C71" s="149" t="s">
        <v>189</v>
      </c>
      <c r="D71" s="149"/>
      <c r="E71" s="248" t="s">
        <v>77</v>
      </c>
      <c r="F71" s="251"/>
      <c r="G71" s="252"/>
      <c r="H71" s="165">
        <f>H72+H73</f>
        <v>407.2</v>
      </c>
      <c r="I71" s="165">
        <f>I72+I73</f>
        <v>407.2</v>
      </c>
      <c r="J71" s="173">
        <f t="shared" si="0"/>
        <v>100</v>
      </c>
    </row>
    <row r="72" spans="1:10" ht="125.25" customHeight="1">
      <c r="A72" s="74"/>
      <c r="B72" s="164"/>
      <c r="C72" s="74"/>
      <c r="D72" s="149">
        <v>100</v>
      </c>
      <c r="E72" s="248" t="s">
        <v>158</v>
      </c>
      <c r="F72" s="251"/>
      <c r="G72" s="252"/>
      <c r="H72" s="163">
        <f>375.5+11.7+4+12.19078</f>
        <v>403.39078</v>
      </c>
      <c r="I72" s="163">
        <f>375.5+11.7+4+12.19078</f>
        <v>403.39078</v>
      </c>
      <c r="J72" s="173">
        <f t="shared" si="0"/>
        <v>100.00000000000001</v>
      </c>
    </row>
    <row r="73" spans="1:10" ht="63.75" customHeight="1">
      <c r="A73" s="74"/>
      <c r="B73" s="164"/>
      <c r="C73" s="74"/>
      <c r="D73" s="149">
        <v>200</v>
      </c>
      <c r="E73" s="248" t="s">
        <v>157</v>
      </c>
      <c r="F73" s="249"/>
      <c r="G73" s="250"/>
      <c r="H73" s="163">
        <f>20-4-12.19078</f>
        <v>3.80922</v>
      </c>
      <c r="I73" s="163">
        <f>20-4-12.19078</f>
        <v>3.80922</v>
      </c>
      <c r="J73" s="173">
        <f t="shared" si="0"/>
        <v>100</v>
      </c>
    </row>
    <row r="74" spans="1:10" ht="29.25" customHeight="1">
      <c r="A74" s="74"/>
      <c r="B74" s="169" t="s">
        <v>114</v>
      </c>
      <c r="C74" s="74"/>
      <c r="D74" s="149"/>
      <c r="E74" s="248" t="s">
        <v>337</v>
      </c>
      <c r="F74" s="251"/>
      <c r="G74" s="252"/>
      <c r="H74" s="165">
        <f>H81+H75</f>
        <v>362.9</v>
      </c>
      <c r="I74" s="165">
        <f>I81+I75</f>
        <v>172.228</v>
      </c>
      <c r="J74" s="173">
        <f t="shared" si="0"/>
        <v>47.45880407825848</v>
      </c>
    </row>
    <row r="75" spans="1:10" ht="30" customHeight="1">
      <c r="A75" s="74"/>
      <c r="B75" s="169" t="s">
        <v>115</v>
      </c>
      <c r="C75" s="74"/>
      <c r="D75" s="149"/>
      <c r="E75" s="248" t="s">
        <v>81</v>
      </c>
      <c r="F75" s="251"/>
      <c r="G75" s="252"/>
      <c r="H75" s="165">
        <f aca="true" t="shared" si="3" ref="H75:I79">H76</f>
        <v>180</v>
      </c>
      <c r="I75" s="165">
        <f t="shared" si="3"/>
        <v>171.328</v>
      </c>
      <c r="J75" s="173">
        <f t="shared" si="0"/>
        <v>95.18222222222222</v>
      </c>
    </row>
    <row r="76" spans="1:10" ht="60.75" customHeight="1">
      <c r="A76" s="74"/>
      <c r="B76" s="169"/>
      <c r="C76" s="74" t="s">
        <v>192</v>
      </c>
      <c r="D76" s="170"/>
      <c r="E76" s="248" t="s">
        <v>338</v>
      </c>
      <c r="F76" s="259"/>
      <c r="G76" s="260"/>
      <c r="H76" s="165">
        <f t="shared" si="3"/>
        <v>180</v>
      </c>
      <c r="I76" s="165">
        <f t="shared" si="3"/>
        <v>171.328</v>
      </c>
      <c r="J76" s="173">
        <f aca="true" t="shared" si="4" ref="J76:J139">I76/H76%</f>
        <v>95.18222222222222</v>
      </c>
    </row>
    <row r="77" spans="1:10" ht="93.75" customHeight="1">
      <c r="A77" s="74"/>
      <c r="B77" s="164"/>
      <c r="C77" s="74" t="s">
        <v>193</v>
      </c>
      <c r="D77" s="170"/>
      <c r="E77" s="248" t="s">
        <v>305</v>
      </c>
      <c r="F77" s="270"/>
      <c r="G77" s="271"/>
      <c r="H77" s="165">
        <f t="shared" si="3"/>
        <v>180</v>
      </c>
      <c r="I77" s="165">
        <f t="shared" si="3"/>
        <v>171.328</v>
      </c>
      <c r="J77" s="173">
        <f t="shared" si="4"/>
        <v>95.18222222222222</v>
      </c>
    </row>
    <row r="78" spans="1:10" ht="91.5" customHeight="1">
      <c r="A78" s="74"/>
      <c r="B78" s="164"/>
      <c r="C78" s="74" t="s">
        <v>339</v>
      </c>
      <c r="D78" s="149"/>
      <c r="E78" s="248" t="s">
        <v>340</v>
      </c>
      <c r="F78" s="249"/>
      <c r="G78" s="250"/>
      <c r="H78" s="165">
        <f t="shared" si="3"/>
        <v>180</v>
      </c>
      <c r="I78" s="165">
        <f t="shared" si="3"/>
        <v>171.328</v>
      </c>
      <c r="J78" s="173">
        <f t="shared" si="4"/>
        <v>95.18222222222222</v>
      </c>
    </row>
    <row r="79" spans="1:10" ht="60.75" customHeight="1">
      <c r="A79" s="74"/>
      <c r="B79" s="164"/>
      <c r="C79" s="74" t="s">
        <v>341</v>
      </c>
      <c r="D79" s="149"/>
      <c r="E79" s="248" t="s">
        <v>194</v>
      </c>
      <c r="F79" s="249"/>
      <c r="G79" s="250"/>
      <c r="H79" s="165">
        <f t="shared" si="3"/>
        <v>180</v>
      </c>
      <c r="I79" s="165">
        <f t="shared" si="3"/>
        <v>171.328</v>
      </c>
      <c r="J79" s="173">
        <f t="shared" si="4"/>
        <v>95.18222222222222</v>
      </c>
    </row>
    <row r="80" spans="1:10" ht="60" customHeight="1">
      <c r="A80" s="74"/>
      <c r="B80" s="164"/>
      <c r="C80" s="74"/>
      <c r="D80" s="149">
        <v>600</v>
      </c>
      <c r="E80" s="253" t="s">
        <v>86</v>
      </c>
      <c r="F80" s="261"/>
      <c r="G80" s="262"/>
      <c r="H80" s="165">
        <v>180</v>
      </c>
      <c r="I80" s="165">
        <v>171.328</v>
      </c>
      <c r="J80" s="173">
        <f t="shared" si="4"/>
        <v>95.18222222222222</v>
      </c>
    </row>
    <row r="81" spans="1:10" ht="49.5" customHeight="1">
      <c r="A81" s="74"/>
      <c r="B81" s="169" t="s">
        <v>304</v>
      </c>
      <c r="C81" s="74"/>
      <c r="D81" s="149"/>
      <c r="E81" s="248" t="s">
        <v>264</v>
      </c>
      <c r="F81" s="251"/>
      <c r="G81" s="252"/>
      <c r="H81" s="165">
        <f aca="true" t="shared" si="5" ref="H81:I85">H82</f>
        <v>182.89999999999998</v>
      </c>
      <c r="I81" s="165">
        <f t="shared" si="5"/>
        <v>0.9</v>
      </c>
      <c r="J81" s="173">
        <f t="shared" si="4"/>
        <v>0.49207217058501923</v>
      </c>
    </row>
    <row r="82" spans="1:10" ht="62.25" customHeight="1">
      <c r="A82" s="74"/>
      <c r="B82" s="164"/>
      <c r="C82" s="154" t="s">
        <v>192</v>
      </c>
      <c r="D82" s="155"/>
      <c r="E82" s="253" t="s">
        <v>332</v>
      </c>
      <c r="F82" s="254"/>
      <c r="G82" s="255"/>
      <c r="H82" s="165">
        <f t="shared" si="5"/>
        <v>182.89999999999998</v>
      </c>
      <c r="I82" s="165">
        <f t="shared" si="5"/>
        <v>0.9</v>
      </c>
      <c r="J82" s="173">
        <f t="shared" si="4"/>
        <v>0.49207217058501923</v>
      </c>
    </row>
    <row r="83" spans="1:10" ht="62.25" customHeight="1">
      <c r="A83" s="74"/>
      <c r="B83" s="164"/>
      <c r="C83" s="154" t="s">
        <v>259</v>
      </c>
      <c r="D83" s="90"/>
      <c r="E83" s="248" t="s">
        <v>333</v>
      </c>
      <c r="F83" s="251"/>
      <c r="G83" s="252"/>
      <c r="H83" s="157">
        <f t="shared" si="5"/>
        <v>182.89999999999998</v>
      </c>
      <c r="I83" s="157">
        <f t="shared" si="5"/>
        <v>0.9</v>
      </c>
      <c r="J83" s="173">
        <f t="shared" si="4"/>
        <v>0.49207217058501923</v>
      </c>
    </row>
    <row r="84" spans="1:10" ht="59.25" customHeight="1">
      <c r="A84" s="74"/>
      <c r="B84" s="164"/>
      <c r="C84" s="154" t="s">
        <v>261</v>
      </c>
      <c r="D84" s="90"/>
      <c r="E84" s="253" t="s">
        <v>262</v>
      </c>
      <c r="F84" s="254"/>
      <c r="G84" s="255"/>
      <c r="H84" s="157">
        <f t="shared" si="5"/>
        <v>182.89999999999998</v>
      </c>
      <c r="I84" s="157">
        <f t="shared" si="5"/>
        <v>0.9</v>
      </c>
      <c r="J84" s="173">
        <f t="shared" si="4"/>
        <v>0.49207217058501923</v>
      </c>
    </row>
    <row r="85" spans="1:10" ht="81" customHeight="1">
      <c r="A85" s="74"/>
      <c r="B85" s="164"/>
      <c r="C85" s="154" t="s">
        <v>265</v>
      </c>
      <c r="D85" s="90"/>
      <c r="E85" s="253" t="s">
        <v>266</v>
      </c>
      <c r="F85" s="254"/>
      <c r="G85" s="255"/>
      <c r="H85" s="157">
        <f t="shared" si="5"/>
        <v>182.89999999999998</v>
      </c>
      <c r="I85" s="157">
        <f t="shared" si="5"/>
        <v>0.9</v>
      </c>
      <c r="J85" s="173">
        <f t="shared" si="4"/>
        <v>0.49207217058501923</v>
      </c>
    </row>
    <row r="86" spans="1:10" ht="33" customHeight="1">
      <c r="A86" s="74"/>
      <c r="B86" s="164"/>
      <c r="C86" s="154"/>
      <c r="D86" s="76">
        <v>300</v>
      </c>
      <c r="E86" s="272" t="s">
        <v>106</v>
      </c>
      <c r="F86" s="251"/>
      <c r="G86" s="252"/>
      <c r="H86" s="167">
        <f>68.6+114.3</f>
        <v>182.89999999999998</v>
      </c>
      <c r="I86" s="167">
        <v>0.9</v>
      </c>
      <c r="J86" s="173">
        <f t="shared" si="4"/>
        <v>0.49207217058501923</v>
      </c>
    </row>
    <row r="87" spans="1:10" ht="15.75" customHeight="1">
      <c r="A87" s="74"/>
      <c r="B87" s="169" t="s">
        <v>116</v>
      </c>
      <c r="C87" s="74"/>
      <c r="D87" s="155"/>
      <c r="E87" s="248" t="s">
        <v>83</v>
      </c>
      <c r="F87" s="251"/>
      <c r="G87" s="252"/>
      <c r="H87" s="171">
        <f aca="true" t="shared" si="6" ref="H87:I90">H88</f>
        <v>10623.37688</v>
      </c>
      <c r="I87" s="171">
        <f t="shared" si="6"/>
        <v>10516.845949999999</v>
      </c>
      <c r="J87" s="173">
        <f t="shared" si="4"/>
        <v>98.99720276138787</v>
      </c>
    </row>
    <row r="88" spans="1:10" ht="31.5" customHeight="1">
      <c r="A88" s="74"/>
      <c r="B88" s="169" t="s">
        <v>84</v>
      </c>
      <c r="C88" s="74"/>
      <c r="D88" s="155"/>
      <c r="E88" s="248" t="s">
        <v>85</v>
      </c>
      <c r="F88" s="251"/>
      <c r="G88" s="252"/>
      <c r="H88" s="171">
        <f t="shared" si="6"/>
        <v>10623.37688</v>
      </c>
      <c r="I88" s="171">
        <f t="shared" si="6"/>
        <v>10516.845949999999</v>
      </c>
      <c r="J88" s="173">
        <f t="shared" si="4"/>
        <v>98.99720276138787</v>
      </c>
    </row>
    <row r="89" spans="1:10" ht="92.25" customHeight="1">
      <c r="A89" s="74"/>
      <c r="B89" s="164"/>
      <c r="C89" s="74" t="s">
        <v>175</v>
      </c>
      <c r="D89" s="155"/>
      <c r="E89" s="248" t="s">
        <v>277</v>
      </c>
      <c r="F89" s="259"/>
      <c r="G89" s="260"/>
      <c r="H89" s="171">
        <f t="shared" si="6"/>
        <v>10623.37688</v>
      </c>
      <c r="I89" s="171">
        <f t="shared" si="6"/>
        <v>10516.845949999999</v>
      </c>
      <c r="J89" s="173">
        <f t="shared" si="4"/>
        <v>98.99720276138787</v>
      </c>
    </row>
    <row r="90" spans="1:10" ht="78" customHeight="1">
      <c r="A90" s="74"/>
      <c r="B90" s="164"/>
      <c r="C90" s="154" t="s">
        <v>176</v>
      </c>
      <c r="D90" s="155"/>
      <c r="E90" s="253" t="s">
        <v>278</v>
      </c>
      <c r="F90" s="263"/>
      <c r="G90" s="264"/>
      <c r="H90" s="171">
        <f t="shared" si="6"/>
        <v>10623.37688</v>
      </c>
      <c r="I90" s="171">
        <f t="shared" si="6"/>
        <v>10516.845949999999</v>
      </c>
      <c r="J90" s="173">
        <f t="shared" si="4"/>
        <v>98.99720276138787</v>
      </c>
    </row>
    <row r="91" spans="1:10" ht="63" customHeight="1">
      <c r="A91" s="74"/>
      <c r="B91" s="164"/>
      <c r="C91" s="172" t="s">
        <v>195</v>
      </c>
      <c r="D91" s="155"/>
      <c r="E91" s="253" t="s">
        <v>196</v>
      </c>
      <c r="F91" s="261"/>
      <c r="G91" s="262"/>
      <c r="H91" s="171">
        <f>H94+H92+H97</f>
        <v>10623.37688</v>
      </c>
      <c r="I91" s="171">
        <f>I94+I92+I97</f>
        <v>10516.845949999999</v>
      </c>
      <c r="J91" s="173">
        <f t="shared" si="4"/>
        <v>98.99720276138787</v>
      </c>
    </row>
    <row r="92" spans="1:10" ht="17.25" customHeight="1">
      <c r="A92" s="74"/>
      <c r="B92" s="164"/>
      <c r="C92" s="154" t="s">
        <v>267</v>
      </c>
      <c r="D92" s="155"/>
      <c r="E92" s="253" t="s">
        <v>197</v>
      </c>
      <c r="F92" s="254"/>
      <c r="G92" s="255"/>
      <c r="H92" s="158">
        <f>H93</f>
        <v>6425</v>
      </c>
      <c r="I92" s="158">
        <f>I93</f>
        <v>6318.46906</v>
      </c>
      <c r="J92" s="173">
        <f t="shared" si="4"/>
        <v>98.34193089494164</v>
      </c>
    </row>
    <row r="93" spans="1:10" ht="62.25" customHeight="1">
      <c r="A93" s="74"/>
      <c r="B93" s="164"/>
      <c r="C93" s="154"/>
      <c r="D93" s="155">
        <v>200</v>
      </c>
      <c r="E93" s="253" t="s">
        <v>157</v>
      </c>
      <c r="F93" s="261"/>
      <c r="G93" s="262"/>
      <c r="H93" s="158">
        <f>6425</f>
        <v>6425</v>
      </c>
      <c r="I93" s="158">
        <v>6318.46906</v>
      </c>
      <c r="J93" s="173">
        <f t="shared" si="4"/>
        <v>98.34193089494164</v>
      </c>
    </row>
    <row r="94" spans="1:10" ht="30.75" customHeight="1">
      <c r="A94" s="154"/>
      <c r="B94" s="162"/>
      <c r="C94" s="154" t="s">
        <v>268</v>
      </c>
      <c r="D94" s="155"/>
      <c r="E94" s="253" t="s">
        <v>198</v>
      </c>
      <c r="F94" s="261"/>
      <c r="G94" s="262"/>
      <c r="H94" s="158">
        <f>H95+H96</f>
        <v>3776.9768000000004</v>
      </c>
      <c r="I94" s="158">
        <f>I95+I96</f>
        <v>3776.9768000000004</v>
      </c>
      <c r="J94" s="173">
        <f t="shared" si="4"/>
        <v>100</v>
      </c>
    </row>
    <row r="95" spans="1:10" ht="63" customHeight="1">
      <c r="A95" s="154"/>
      <c r="B95" s="162"/>
      <c r="C95" s="154"/>
      <c r="D95" s="155">
        <v>200</v>
      </c>
      <c r="E95" s="253" t="s">
        <v>157</v>
      </c>
      <c r="F95" s="261"/>
      <c r="G95" s="262"/>
      <c r="H95" s="158">
        <f>1765+2400-58.2-312.51375-44.07676</f>
        <v>3750.20949</v>
      </c>
      <c r="I95" s="158">
        <v>3750.20949</v>
      </c>
      <c r="J95" s="173">
        <f t="shared" si="4"/>
        <v>100</v>
      </c>
    </row>
    <row r="96" spans="1:10" ht="20.25" customHeight="1">
      <c r="A96" s="154"/>
      <c r="B96" s="162"/>
      <c r="C96" s="154"/>
      <c r="D96" s="155">
        <v>500</v>
      </c>
      <c r="E96" s="253" t="s">
        <v>65</v>
      </c>
      <c r="F96" s="254"/>
      <c r="G96" s="255"/>
      <c r="H96" s="158">
        <f>227-200.23269</f>
        <v>26.76731000000001</v>
      </c>
      <c r="I96" s="158">
        <v>26.76731</v>
      </c>
      <c r="J96" s="173">
        <f t="shared" si="4"/>
        <v>99.99999999999996</v>
      </c>
    </row>
    <row r="97" spans="1:10" ht="97.5" customHeight="1">
      <c r="A97" s="74"/>
      <c r="B97" s="164"/>
      <c r="C97" s="154" t="s">
        <v>342</v>
      </c>
      <c r="D97" s="155"/>
      <c r="E97" s="253" t="s">
        <v>343</v>
      </c>
      <c r="F97" s="254"/>
      <c r="G97" s="255"/>
      <c r="H97" s="157">
        <f>H98</f>
        <v>421.40008</v>
      </c>
      <c r="I97" s="157">
        <f>I98</f>
        <v>421.40009</v>
      </c>
      <c r="J97" s="173">
        <f t="shared" si="4"/>
        <v>100.00000237304178</v>
      </c>
    </row>
    <row r="98" spans="1:10" ht="15.75" customHeight="1">
      <c r="A98" s="74"/>
      <c r="B98" s="164"/>
      <c r="C98" s="154"/>
      <c r="D98" s="155">
        <v>500</v>
      </c>
      <c r="E98" s="253" t="s">
        <v>65</v>
      </c>
      <c r="F98" s="254"/>
      <c r="G98" s="255"/>
      <c r="H98" s="157">
        <f>208.85028+87.42277+125.12703</f>
        <v>421.40008</v>
      </c>
      <c r="I98" s="157">
        <v>421.40009</v>
      </c>
      <c r="J98" s="173">
        <f t="shared" si="4"/>
        <v>100.00000237304178</v>
      </c>
    </row>
    <row r="99" spans="1:10" ht="30" customHeight="1">
      <c r="A99" s="74"/>
      <c r="B99" s="169" t="s">
        <v>87</v>
      </c>
      <c r="C99" s="74"/>
      <c r="D99" s="149"/>
      <c r="E99" s="248" t="s">
        <v>88</v>
      </c>
      <c r="F99" s="251"/>
      <c r="G99" s="252"/>
      <c r="H99" s="173">
        <f>H100+H111+H141</f>
        <v>14510.468479999998</v>
      </c>
      <c r="I99" s="173">
        <f>I100+I111+I141</f>
        <v>14399.449659999997</v>
      </c>
      <c r="J99" s="173">
        <f t="shared" si="4"/>
        <v>99.23490533642646</v>
      </c>
    </row>
    <row r="100" spans="1:10" ht="16.5" customHeight="1">
      <c r="A100" s="74"/>
      <c r="B100" s="169" t="s">
        <v>89</v>
      </c>
      <c r="C100" s="74"/>
      <c r="D100" s="149"/>
      <c r="E100" s="248" t="s">
        <v>90</v>
      </c>
      <c r="F100" s="251"/>
      <c r="G100" s="252"/>
      <c r="H100" s="173">
        <f>H101</f>
        <v>1001.29527</v>
      </c>
      <c r="I100" s="173">
        <f>I101</f>
        <v>955.46041</v>
      </c>
      <c r="J100" s="173">
        <f t="shared" si="4"/>
        <v>95.42244317203257</v>
      </c>
    </row>
    <row r="101" spans="1:10" ht="75" customHeight="1">
      <c r="A101" s="74"/>
      <c r="B101" s="164"/>
      <c r="C101" s="74" t="s">
        <v>178</v>
      </c>
      <c r="D101" s="149"/>
      <c r="E101" s="248" t="s">
        <v>344</v>
      </c>
      <c r="F101" s="251"/>
      <c r="G101" s="252"/>
      <c r="H101" s="173">
        <f>H102</f>
        <v>1001.29527</v>
      </c>
      <c r="I101" s="173">
        <f>I102</f>
        <v>955.46041</v>
      </c>
      <c r="J101" s="173">
        <f t="shared" si="4"/>
        <v>95.42244317203257</v>
      </c>
    </row>
    <row r="102" spans="1:10" ht="45.75" customHeight="1">
      <c r="A102" s="74"/>
      <c r="B102" s="164"/>
      <c r="C102" s="74" t="s">
        <v>179</v>
      </c>
      <c r="D102" s="149"/>
      <c r="E102" s="248" t="s">
        <v>326</v>
      </c>
      <c r="F102" s="249"/>
      <c r="G102" s="250"/>
      <c r="H102" s="173">
        <f>H106+H103</f>
        <v>1001.29527</v>
      </c>
      <c r="I102" s="173">
        <f>I106+I103</f>
        <v>955.46041</v>
      </c>
      <c r="J102" s="173">
        <f t="shared" si="4"/>
        <v>95.42244317203257</v>
      </c>
    </row>
    <row r="103" spans="1:10" ht="44.25" customHeight="1">
      <c r="A103" s="74"/>
      <c r="B103" s="164"/>
      <c r="C103" s="154" t="s">
        <v>181</v>
      </c>
      <c r="D103" s="155"/>
      <c r="E103" s="253" t="s">
        <v>345</v>
      </c>
      <c r="F103" s="254"/>
      <c r="G103" s="255"/>
      <c r="H103" s="173">
        <f>H104</f>
        <v>755.82602</v>
      </c>
      <c r="I103" s="173">
        <f>I104</f>
        <v>726</v>
      </c>
      <c r="J103" s="173">
        <f t="shared" si="4"/>
        <v>96.0538511230402</v>
      </c>
    </row>
    <row r="104" spans="1:10" ht="47.25" customHeight="1">
      <c r="A104" s="74"/>
      <c r="B104" s="164"/>
      <c r="C104" s="154" t="s">
        <v>346</v>
      </c>
      <c r="D104" s="155"/>
      <c r="E104" s="253" t="s">
        <v>273</v>
      </c>
      <c r="F104" s="254"/>
      <c r="G104" s="255"/>
      <c r="H104" s="157">
        <f>H105</f>
        <v>755.82602</v>
      </c>
      <c r="I104" s="157">
        <f>I105</f>
        <v>726</v>
      </c>
      <c r="J104" s="173">
        <f t="shared" si="4"/>
        <v>96.0538511230402</v>
      </c>
    </row>
    <row r="105" spans="1:10" ht="60" customHeight="1">
      <c r="A105" s="74"/>
      <c r="B105" s="164"/>
      <c r="C105" s="154"/>
      <c r="D105" s="155">
        <v>200</v>
      </c>
      <c r="E105" s="253" t="s">
        <v>157</v>
      </c>
      <c r="F105" s="254"/>
      <c r="G105" s="255"/>
      <c r="H105" s="157">
        <f>500-443.368+436+252.68285-54+89.69375+34.9914-16.17474-43.99924</f>
        <v>755.82602</v>
      </c>
      <c r="I105" s="157">
        <v>726</v>
      </c>
      <c r="J105" s="173">
        <f t="shared" si="4"/>
        <v>96.0538511230402</v>
      </c>
    </row>
    <row r="106" spans="1:10" ht="63" customHeight="1">
      <c r="A106" s="74"/>
      <c r="B106" s="164"/>
      <c r="C106" s="74" t="s">
        <v>182</v>
      </c>
      <c r="D106" s="149"/>
      <c r="E106" s="248" t="s">
        <v>274</v>
      </c>
      <c r="F106" s="249"/>
      <c r="G106" s="250"/>
      <c r="H106" s="173">
        <f>H107+H109</f>
        <v>245.46925</v>
      </c>
      <c r="I106" s="173">
        <f>I107+I109</f>
        <v>229.46041</v>
      </c>
      <c r="J106" s="173">
        <f t="shared" si="4"/>
        <v>93.4782706998942</v>
      </c>
    </row>
    <row r="107" spans="1:10" ht="60.75" customHeight="1">
      <c r="A107" s="74"/>
      <c r="B107" s="164"/>
      <c r="C107" s="154" t="s">
        <v>276</v>
      </c>
      <c r="D107" s="155"/>
      <c r="E107" s="253" t="s">
        <v>199</v>
      </c>
      <c r="F107" s="254"/>
      <c r="G107" s="255"/>
      <c r="H107" s="163">
        <f>H108</f>
        <v>115.6</v>
      </c>
      <c r="I107" s="163">
        <f>I108</f>
        <v>99.59116</v>
      </c>
      <c r="J107" s="173">
        <f t="shared" si="4"/>
        <v>86.15152249134948</v>
      </c>
    </row>
    <row r="108" spans="1:10" ht="59.25" customHeight="1">
      <c r="A108" s="74"/>
      <c r="B108" s="164"/>
      <c r="C108" s="154"/>
      <c r="D108" s="155">
        <v>200</v>
      </c>
      <c r="E108" s="253" t="s">
        <v>157</v>
      </c>
      <c r="F108" s="254"/>
      <c r="G108" s="255"/>
      <c r="H108" s="163">
        <f>100.6+15</f>
        <v>115.6</v>
      </c>
      <c r="I108" s="163">
        <v>99.59116</v>
      </c>
      <c r="J108" s="173">
        <f t="shared" si="4"/>
        <v>86.15152249134948</v>
      </c>
    </row>
    <row r="109" spans="1:10" ht="90.75" customHeight="1">
      <c r="A109" s="154"/>
      <c r="B109" s="162"/>
      <c r="C109" s="154" t="s">
        <v>347</v>
      </c>
      <c r="D109" s="155"/>
      <c r="E109" s="253" t="s">
        <v>200</v>
      </c>
      <c r="F109" s="254"/>
      <c r="G109" s="255"/>
      <c r="H109" s="163">
        <f>H110</f>
        <v>129.86925</v>
      </c>
      <c r="I109" s="163">
        <f>I110</f>
        <v>129.86925</v>
      </c>
      <c r="J109" s="173">
        <f t="shared" si="4"/>
        <v>100</v>
      </c>
    </row>
    <row r="110" spans="1:10" ht="61.5" customHeight="1">
      <c r="A110" s="154"/>
      <c r="B110" s="162"/>
      <c r="C110" s="154"/>
      <c r="D110" s="155">
        <v>200</v>
      </c>
      <c r="E110" s="253" t="s">
        <v>157</v>
      </c>
      <c r="F110" s="261"/>
      <c r="G110" s="262"/>
      <c r="H110" s="163">
        <f>100+50-20.13075</f>
        <v>129.86925</v>
      </c>
      <c r="I110" s="163">
        <v>129.86925</v>
      </c>
      <c r="J110" s="173">
        <f t="shared" si="4"/>
        <v>100</v>
      </c>
    </row>
    <row r="111" spans="1:10" ht="15.75" customHeight="1">
      <c r="A111" s="74"/>
      <c r="B111" s="169" t="s">
        <v>91</v>
      </c>
      <c r="C111" s="74"/>
      <c r="D111" s="149"/>
      <c r="E111" s="248" t="s">
        <v>92</v>
      </c>
      <c r="F111" s="251"/>
      <c r="G111" s="252"/>
      <c r="H111" s="168">
        <f>H112+H129+H137</f>
        <v>11171.873209999998</v>
      </c>
      <c r="I111" s="168">
        <f>I112+I129+I137</f>
        <v>11106.689249999998</v>
      </c>
      <c r="J111" s="173">
        <f t="shared" si="4"/>
        <v>99.41653508973182</v>
      </c>
    </row>
    <row r="112" spans="1:10" ht="88.5" customHeight="1">
      <c r="A112" s="74"/>
      <c r="B112" s="164"/>
      <c r="C112" s="174" t="s">
        <v>175</v>
      </c>
      <c r="D112" s="175"/>
      <c r="E112" s="248" t="s">
        <v>277</v>
      </c>
      <c r="F112" s="259"/>
      <c r="G112" s="260"/>
      <c r="H112" s="176">
        <f>H113</f>
        <v>4826.750209999999</v>
      </c>
      <c r="I112" s="176">
        <f>I113</f>
        <v>4795.50291</v>
      </c>
      <c r="J112" s="173">
        <f t="shared" si="4"/>
        <v>99.35262239311118</v>
      </c>
    </row>
    <row r="113" spans="1:10" ht="76.5" customHeight="1">
      <c r="A113" s="74"/>
      <c r="B113" s="164"/>
      <c r="C113" s="174" t="s">
        <v>176</v>
      </c>
      <c r="D113" s="175"/>
      <c r="E113" s="248" t="s">
        <v>278</v>
      </c>
      <c r="F113" s="270"/>
      <c r="G113" s="271"/>
      <c r="H113" s="176">
        <f>H114+H117</f>
        <v>4826.750209999999</v>
      </c>
      <c r="I113" s="176">
        <f>I114+I117</f>
        <v>4795.50291</v>
      </c>
      <c r="J113" s="173">
        <f t="shared" si="4"/>
        <v>99.35262239311118</v>
      </c>
    </row>
    <row r="114" spans="1:10" ht="49.5" customHeight="1">
      <c r="A114" s="74"/>
      <c r="B114" s="164"/>
      <c r="C114" s="154" t="s">
        <v>201</v>
      </c>
      <c r="D114" s="155"/>
      <c r="E114" s="253" t="s">
        <v>348</v>
      </c>
      <c r="F114" s="254"/>
      <c r="G114" s="255"/>
      <c r="H114" s="157">
        <f>H115</f>
        <v>95.82</v>
      </c>
      <c r="I114" s="157">
        <f>I115</f>
        <v>95.82</v>
      </c>
      <c r="J114" s="173">
        <f t="shared" si="4"/>
        <v>100</v>
      </c>
    </row>
    <row r="115" spans="1:10" ht="46.5" customHeight="1">
      <c r="A115" s="74"/>
      <c r="B115" s="164"/>
      <c r="C115" s="154" t="s">
        <v>279</v>
      </c>
      <c r="D115" s="155"/>
      <c r="E115" s="253" t="s">
        <v>349</v>
      </c>
      <c r="F115" s="254"/>
      <c r="G115" s="255"/>
      <c r="H115" s="157">
        <f>H116</f>
        <v>95.82</v>
      </c>
      <c r="I115" s="157">
        <f>I116</f>
        <v>95.82</v>
      </c>
      <c r="J115" s="173">
        <f t="shared" si="4"/>
        <v>100</v>
      </c>
    </row>
    <row r="116" spans="1:10" ht="65.25" customHeight="1">
      <c r="A116" s="74"/>
      <c r="B116" s="164"/>
      <c r="C116" s="154"/>
      <c r="D116" s="155">
        <v>200</v>
      </c>
      <c r="E116" s="253" t="s">
        <v>157</v>
      </c>
      <c r="F116" s="254"/>
      <c r="G116" s="255"/>
      <c r="H116" s="177">
        <f>100-4.18</f>
        <v>95.82</v>
      </c>
      <c r="I116" s="177">
        <v>95.82</v>
      </c>
      <c r="J116" s="173">
        <f t="shared" si="4"/>
        <v>100</v>
      </c>
    </row>
    <row r="117" spans="1:10" ht="63.75" customHeight="1">
      <c r="A117" s="74"/>
      <c r="B117" s="164"/>
      <c r="C117" s="174" t="s">
        <v>177</v>
      </c>
      <c r="D117" s="175"/>
      <c r="E117" s="248" t="s">
        <v>280</v>
      </c>
      <c r="F117" s="249"/>
      <c r="G117" s="250"/>
      <c r="H117" s="176">
        <f>H118+H120+H122+H124+H126</f>
        <v>4730.9302099999995</v>
      </c>
      <c r="I117" s="176">
        <f>I118+I120+I122+I124+I126</f>
        <v>4699.68291</v>
      </c>
      <c r="J117" s="173">
        <f t="shared" si="4"/>
        <v>99.33951044270427</v>
      </c>
    </row>
    <row r="118" spans="1:10" ht="16.5" customHeight="1">
      <c r="A118" s="74"/>
      <c r="B118" s="164"/>
      <c r="C118" s="174" t="s">
        <v>281</v>
      </c>
      <c r="D118" s="149"/>
      <c r="E118" s="248" t="s">
        <v>202</v>
      </c>
      <c r="F118" s="251"/>
      <c r="G118" s="252"/>
      <c r="H118" s="176">
        <f>H119</f>
        <v>80</v>
      </c>
      <c r="I118" s="176">
        <f>I119</f>
        <v>80</v>
      </c>
      <c r="J118" s="173">
        <f t="shared" si="4"/>
        <v>100</v>
      </c>
    </row>
    <row r="119" spans="1:10" ht="63" customHeight="1">
      <c r="A119" s="74"/>
      <c r="B119" s="164"/>
      <c r="C119" s="178"/>
      <c r="D119" s="149">
        <v>600</v>
      </c>
      <c r="E119" s="253" t="s">
        <v>86</v>
      </c>
      <c r="F119" s="261"/>
      <c r="G119" s="262"/>
      <c r="H119" s="176">
        <v>80</v>
      </c>
      <c r="I119" s="176">
        <v>80</v>
      </c>
      <c r="J119" s="173">
        <f t="shared" si="4"/>
        <v>100</v>
      </c>
    </row>
    <row r="120" spans="1:10" ht="30.75" customHeight="1">
      <c r="A120" s="74"/>
      <c r="B120" s="164"/>
      <c r="C120" s="174" t="s">
        <v>283</v>
      </c>
      <c r="D120" s="149"/>
      <c r="E120" s="248" t="s">
        <v>96</v>
      </c>
      <c r="F120" s="249"/>
      <c r="G120" s="250"/>
      <c r="H120" s="176">
        <f>H121</f>
        <v>660</v>
      </c>
      <c r="I120" s="176">
        <f>I121</f>
        <v>660</v>
      </c>
      <c r="J120" s="173">
        <f t="shared" si="4"/>
        <v>100</v>
      </c>
    </row>
    <row r="121" spans="1:10" ht="60" customHeight="1">
      <c r="A121" s="74"/>
      <c r="B121" s="164"/>
      <c r="C121" s="178"/>
      <c r="D121" s="149">
        <v>600</v>
      </c>
      <c r="E121" s="253" t="s">
        <v>86</v>
      </c>
      <c r="F121" s="261"/>
      <c r="G121" s="262"/>
      <c r="H121" s="176">
        <f>700-40</f>
        <v>660</v>
      </c>
      <c r="I121" s="176">
        <f>700-40</f>
        <v>660</v>
      </c>
      <c r="J121" s="173">
        <f t="shared" si="4"/>
        <v>100</v>
      </c>
    </row>
    <row r="122" spans="1:10" ht="34.5" customHeight="1">
      <c r="A122" s="74"/>
      <c r="B122" s="164"/>
      <c r="C122" s="174" t="s">
        <v>284</v>
      </c>
      <c r="D122" s="149"/>
      <c r="E122" s="267" t="s">
        <v>95</v>
      </c>
      <c r="F122" s="268"/>
      <c r="G122" s="269"/>
      <c r="H122" s="176">
        <f>H123</f>
        <v>441.8</v>
      </c>
      <c r="I122" s="176">
        <f>I123</f>
        <v>410.5561</v>
      </c>
      <c r="J122" s="173">
        <f t="shared" si="4"/>
        <v>92.9280443639656</v>
      </c>
    </row>
    <row r="123" spans="1:10" ht="61.5" customHeight="1">
      <c r="A123" s="74"/>
      <c r="B123" s="164"/>
      <c r="C123" s="178"/>
      <c r="D123" s="149">
        <v>600</v>
      </c>
      <c r="E123" s="253" t="s">
        <v>86</v>
      </c>
      <c r="F123" s="261"/>
      <c r="G123" s="262"/>
      <c r="H123" s="176">
        <f>250+7.63545+97.36455+86.8</f>
        <v>441.8</v>
      </c>
      <c r="I123" s="176">
        <v>410.5561</v>
      </c>
      <c r="J123" s="173">
        <f t="shared" si="4"/>
        <v>92.9280443639656</v>
      </c>
    </row>
    <row r="124" spans="1:10" ht="16.5" customHeight="1">
      <c r="A124" s="154"/>
      <c r="B124" s="162"/>
      <c r="C124" s="154" t="s">
        <v>285</v>
      </c>
      <c r="D124" s="155"/>
      <c r="E124" s="253" t="s">
        <v>93</v>
      </c>
      <c r="F124" s="261"/>
      <c r="G124" s="262"/>
      <c r="H124" s="179">
        <f>H125</f>
        <v>3429.13021</v>
      </c>
      <c r="I124" s="179">
        <f>I125</f>
        <v>3429.12681</v>
      </c>
      <c r="J124" s="173">
        <f t="shared" si="4"/>
        <v>99.99990084949269</v>
      </c>
    </row>
    <row r="125" spans="1:10" ht="60" customHeight="1">
      <c r="A125" s="154"/>
      <c r="B125" s="162"/>
      <c r="C125" s="154"/>
      <c r="D125" s="155">
        <v>200</v>
      </c>
      <c r="E125" s="253" t="s">
        <v>157</v>
      </c>
      <c r="F125" s="261"/>
      <c r="G125" s="262"/>
      <c r="H125" s="179">
        <f>3200+183.26731+300.23269-254.36979</f>
        <v>3429.13021</v>
      </c>
      <c r="I125" s="179">
        <v>3429.12681</v>
      </c>
      <c r="J125" s="173">
        <f t="shared" si="4"/>
        <v>99.99990084949269</v>
      </c>
    </row>
    <row r="126" spans="1:10" ht="31.5" customHeight="1">
      <c r="A126" s="154"/>
      <c r="B126" s="162"/>
      <c r="C126" s="154" t="s">
        <v>350</v>
      </c>
      <c r="D126" s="155"/>
      <c r="E126" s="253" t="s">
        <v>282</v>
      </c>
      <c r="F126" s="254"/>
      <c r="G126" s="255"/>
      <c r="H126" s="179">
        <f>H127</f>
        <v>120</v>
      </c>
      <c r="I126" s="179">
        <f>I127</f>
        <v>120</v>
      </c>
      <c r="J126" s="173">
        <f t="shared" si="4"/>
        <v>100</v>
      </c>
    </row>
    <row r="127" spans="1:10" ht="59.25" customHeight="1">
      <c r="A127" s="154"/>
      <c r="B127" s="162"/>
      <c r="C127" s="154"/>
      <c r="D127" s="149">
        <v>600</v>
      </c>
      <c r="E127" s="253" t="s">
        <v>86</v>
      </c>
      <c r="F127" s="261"/>
      <c r="G127" s="262"/>
      <c r="H127" s="179">
        <v>120</v>
      </c>
      <c r="I127" s="179">
        <v>120</v>
      </c>
      <c r="J127" s="173">
        <f t="shared" si="4"/>
        <v>100</v>
      </c>
    </row>
    <row r="128" spans="1:10" ht="97.5" customHeight="1">
      <c r="A128" s="154"/>
      <c r="B128" s="162"/>
      <c r="C128" s="154" t="s">
        <v>351</v>
      </c>
      <c r="D128" s="155"/>
      <c r="E128" s="253" t="s">
        <v>352</v>
      </c>
      <c r="F128" s="254"/>
      <c r="G128" s="255"/>
      <c r="H128" s="157">
        <f>H129</f>
        <v>6140.599999999999</v>
      </c>
      <c r="I128" s="157">
        <f>I129</f>
        <v>6106.663339999999</v>
      </c>
      <c r="J128" s="173">
        <f t="shared" si="4"/>
        <v>99.44733967364752</v>
      </c>
    </row>
    <row r="129" spans="1:10" ht="62.25" customHeight="1">
      <c r="A129" s="154"/>
      <c r="B129" s="162"/>
      <c r="C129" s="154" t="s">
        <v>353</v>
      </c>
      <c r="D129" s="155"/>
      <c r="E129" s="253" t="s">
        <v>354</v>
      </c>
      <c r="F129" s="254"/>
      <c r="G129" s="255"/>
      <c r="H129" s="179">
        <f>H130</f>
        <v>6140.599999999999</v>
      </c>
      <c r="I129" s="179">
        <f>I130</f>
        <v>6106.663339999999</v>
      </c>
      <c r="J129" s="173">
        <f t="shared" si="4"/>
        <v>99.44733967364752</v>
      </c>
    </row>
    <row r="130" spans="1:10" ht="47.25" customHeight="1">
      <c r="A130" s="154"/>
      <c r="B130" s="162"/>
      <c r="C130" s="154" t="s">
        <v>355</v>
      </c>
      <c r="D130" s="155"/>
      <c r="E130" s="253" t="s">
        <v>306</v>
      </c>
      <c r="F130" s="254"/>
      <c r="G130" s="255"/>
      <c r="H130" s="179">
        <f>H131+H133+H135</f>
        <v>6140.599999999999</v>
      </c>
      <c r="I130" s="179">
        <f>I131+I133+I135</f>
        <v>6106.663339999999</v>
      </c>
      <c r="J130" s="173">
        <f t="shared" si="4"/>
        <v>99.44733967364752</v>
      </c>
    </row>
    <row r="131" spans="1:10" ht="45" customHeight="1">
      <c r="A131" s="154"/>
      <c r="B131" s="162"/>
      <c r="C131" s="154" t="s">
        <v>356</v>
      </c>
      <c r="D131" s="155"/>
      <c r="E131" s="253" t="s">
        <v>270</v>
      </c>
      <c r="F131" s="254"/>
      <c r="G131" s="255"/>
      <c r="H131" s="179">
        <f>H132</f>
        <v>4689.188889999999</v>
      </c>
      <c r="I131" s="179">
        <f>I132</f>
        <v>4689.188889999999</v>
      </c>
      <c r="J131" s="173">
        <f t="shared" si="4"/>
        <v>99.99999999999999</v>
      </c>
    </row>
    <row r="132" spans="1:10" ht="59.25" customHeight="1">
      <c r="A132" s="154"/>
      <c r="B132" s="162"/>
      <c r="C132" s="154"/>
      <c r="D132" s="155">
        <v>200</v>
      </c>
      <c r="E132" s="253" t="s">
        <v>157</v>
      </c>
      <c r="F132" s="254"/>
      <c r="G132" s="255"/>
      <c r="H132" s="179">
        <f>531.75086+1139.4729+3080.7971-62.83197</f>
        <v>4689.188889999999</v>
      </c>
      <c r="I132" s="179">
        <f>531.75086+1139.4729+3080.7971-62.83197</f>
        <v>4689.188889999999</v>
      </c>
      <c r="J132" s="173">
        <f t="shared" si="4"/>
        <v>99.99999999999999</v>
      </c>
    </row>
    <row r="133" spans="1:10" ht="48" customHeight="1">
      <c r="A133" s="154"/>
      <c r="B133" s="162"/>
      <c r="C133" s="154" t="s">
        <v>357</v>
      </c>
      <c r="D133" s="155"/>
      <c r="E133" s="253" t="s">
        <v>270</v>
      </c>
      <c r="F133" s="254"/>
      <c r="G133" s="255"/>
      <c r="H133" s="179">
        <f>H134</f>
        <v>1295.37914</v>
      </c>
      <c r="I133" s="179">
        <f>I134</f>
        <v>1262.47445</v>
      </c>
      <c r="J133" s="173">
        <f t="shared" si="4"/>
        <v>97.45984098524235</v>
      </c>
    </row>
    <row r="134" spans="1:10" ht="60" customHeight="1">
      <c r="A134" s="154"/>
      <c r="B134" s="162"/>
      <c r="C134" s="154"/>
      <c r="D134" s="155">
        <v>200</v>
      </c>
      <c r="E134" s="253" t="s">
        <v>157</v>
      </c>
      <c r="F134" s="254"/>
      <c r="G134" s="255"/>
      <c r="H134" s="179">
        <f>144.94914+1150.43</f>
        <v>1295.37914</v>
      </c>
      <c r="I134" s="179">
        <v>1262.47445</v>
      </c>
      <c r="J134" s="173">
        <f t="shared" si="4"/>
        <v>97.45984098524235</v>
      </c>
    </row>
    <row r="135" spans="1:10" ht="48" customHeight="1">
      <c r="A135" s="154"/>
      <c r="B135" s="162"/>
      <c r="C135" s="154" t="s">
        <v>358</v>
      </c>
      <c r="D135" s="155"/>
      <c r="E135" s="253" t="s">
        <v>359</v>
      </c>
      <c r="F135" s="254"/>
      <c r="G135" s="255"/>
      <c r="H135" s="179">
        <f>H136</f>
        <v>156.03197</v>
      </c>
      <c r="I135" s="179">
        <f>I136</f>
        <v>155</v>
      </c>
      <c r="J135" s="173">
        <f t="shared" si="4"/>
        <v>99.33861631049074</v>
      </c>
    </row>
    <row r="136" spans="1:10" ht="65.25" customHeight="1">
      <c r="A136" s="154"/>
      <c r="B136" s="162"/>
      <c r="C136" s="154"/>
      <c r="D136" s="155">
        <v>200</v>
      </c>
      <c r="E136" s="253" t="s">
        <v>157</v>
      </c>
      <c r="F136" s="254"/>
      <c r="G136" s="255"/>
      <c r="H136" s="179">
        <f>129.5+58.2+62.83197-94.5</f>
        <v>156.03197</v>
      </c>
      <c r="I136" s="179">
        <v>155</v>
      </c>
      <c r="J136" s="173">
        <f t="shared" si="4"/>
        <v>99.33861631049074</v>
      </c>
    </row>
    <row r="137" spans="1:10" ht="19.5" customHeight="1">
      <c r="A137" s="154"/>
      <c r="B137" s="162"/>
      <c r="C137" s="154" t="s">
        <v>153</v>
      </c>
      <c r="D137" s="155"/>
      <c r="E137" s="253" t="s">
        <v>156</v>
      </c>
      <c r="F137" s="254"/>
      <c r="G137" s="255"/>
      <c r="H137" s="179">
        <f aca="true" t="shared" si="7" ref="H137:I139">H138</f>
        <v>204.523</v>
      </c>
      <c r="I137" s="179">
        <f t="shared" si="7"/>
        <v>204.523</v>
      </c>
      <c r="J137" s="173">
        <f t="shared" si="4"/>
        <v>100</v>
      </c>
    </row>
    <row r="138" spans="1:10" ht="47.25" customHeight="1">
      <c r="A138" s="154"/>
      <c r="B138" s="162"/>
      <c r="C138" s="154" t="s">
        <v>162</v>
      </c>
      <c r="D138" s="155"/>
      <c r="E138" s="253" t="s">
        <v>163</v>
      </c>
      <c r="F138" s="254"/>
      <c r="G138" s="255"/>
      <c r="H138" s="179">
        <f t="shared" si="7"/>
        <v>204.523</v>
      </c>
      <c r="I138" s="179">
        <f t="shared" si="7"/>
        <v>204.523</v>
      </c>
      <c r="J138" s="173">
        <f t="shared" si="4"/>
        <v>100</v>
      </c>
    </row>
    <row r="139" spans="1:10" ht="31.5" customHeight="1">
      <c r="A139" s="154"/>
      <c r="B139" s="162"/>
      <c r="C139" s="154" t="s">
        <v>360</v>
      </c>
      <c r="D139" s="155"/>
      <c r="E139" s="253" t="s">
        <v>361</v>
      </c>
      <c r="F139" s="254"/>
      <c r="G139" s="255"/>
      <c r="H139" s="157">
        <f t="shared" si="7"/>
        <v>204.523</v>
      </c>
      <c r="I139" s="157">
        <f t="shared" si="7"/>
        <v>204.523</v>
      </c>
      <c r="J139" s="173">
        <f t="shared" si="4"/>
        <v>100</v>
      </c>
    </row>
    <row r="140" spans="1:10" ht="68.25" customHeight="1">
      <c r="A140" s="154"/>
      <c r="B140" s="162"/>
      <c r="C140" s="154"/>
      <c r="D140" s="155">
        <v>600</v>
      </c>
      <c r="E140" s="253" t="s">
        <v>86</v>
      </c>
      <c r="F140" s="254"/>
      <c r="G140" s="255"/>
      <c r="H140" s="157">
        <f>220-15.477</f>
        <v>204.523</v>
      </c>
      <c r="I140" s="157">
        <f>220-15.477</f>
        <v>204.523</v>
      </c>
      <c r="J140" s="173">
        <f aca="true" t="shared" si="8" ref="J140:J203">I140/H140%</f>
        <v>100</v>
      </c>
    </row>
    <row r="141" spans="1:10" ht="48.75" customHeight="1">
      <c r="A141" s="154"/>
      <c r="B141" s="180" t="s">
        <v>218</v>
      </c>
      <c r="C141" s="154"/>
      <c r="D141" s="155"/>
      <c r="E141" s="253" t="s">
        <v>117</v>
      </c>
      <c r="F141" s="254"/>
      <c r="G141" s="255"/>
      <c r="H141" s="157">
        <f>H142</f>
        <v>2337.2999999999997</v>
      </c>
      <c r="I141" s="157">
        <f>I142</f>
        <v>2337.2999999999997</v>
      </c>
      <c r="J141" s="173">
        <f t="shared" si="8"/>
        <v>100</v>
      </c>
    </row>
    <row r="142" spans="1:10" ht="93.75" customHeight="1">
      <c r="A142" s="154"/>
      <c r="B142" s="162"/>
      <c r="C142" s="154" t="s">
        <v>175</v>
      </c>
      <c r="D142" s="155"/>
      <c r="E142" s="253" t="s">
        <v>277</v>
      </c>
      <c r="F142" s="265"/>
      <c r="G142" s="266"/>
      <c r="H142" s="157">
        <f>H143+H147</f>
        <v>2337.2999999999997</v>
      </c>
      <c r="I142" s="157">
        <f>I143+I147</f>
        <v>2337.2999999999997</v>
      </c>
      <c r="J142" s="173">
        <f t="shared" si="8"/>
        <v>100</v>
      </c>
    </row>
    <row r="143" spans="1:10" ht="81" customHeight="1">
      <c r="A143" s="154"/>
      <c r="B143" s="162"/>
      <c r="C143" s="154" t="s">
        <v>176</v>
      </c>
      <c r="D143" s="155"/>
      <c r="E143" s="253" t="s">
        <v>278</v>
      </c>
      <c r="F143" s="263"/>
      <c r="G143" s="264"/>
      <c r="H143" s="157">
        <f aca="true" t="shared" si="9" ref="H143:I145">H144</f>
        <v>73.2</v>
      </c>
      <c r="I143" s="157">
        <f t="shared" si="9"/>
        <v>73.2</v>
      </c>
      <c r="J143" s="173">
        <f t="shared" si="8"/>
        <v>100</v>
      </c>
    </row>
    <row r="144" spans="1:10" ht="61.5" customHeight="1">
      <c r="A144" s="154"/>
      <c r="B144" s="162"/>
      <c r="C144" s="154" t="s">
        <v>203</v>
      </c>
      <c r="D144" s="155"/>
      <c r="E144" s="253" t="s">
        <v>286</v>
      </c>
      <c r="F144" s="261"/>
      <c r="G144" s="262"/>
      <c r="H144" s="157">
        <f t="shared" si="9"/>
        <v>73.2</v>
      </c>
      <c r="I144" s="157">
        <f t="shared" si="9"/>
        <v>73.2</v>
      </c>
      <c r="J144" s="173">
        <f t="shared" si="8"/>
        <v>100</v>
      </c>
    </row>
    <row r="145" spans="1:10" ht="30.75" customHeight="1">
      <c r="A145" s="154"/>
      <c r="B145" s="162"/>
      <c r="C145" s="154" t="s">
        <v>287</v>
      </c>
      <c r="D145" s="155"/>
      <c r="E145" s="253" t="s">
        <v>288</v>
      </c>
      <c r="F145" s="261"/>
      <c r="G145" s="262"/>
      <c r="H145" s="157">
        <f t="shared" si="9"/>
        <v>73.2</v>
      </c>
      <c r="I145" s="157">
        <f t="shared" si="9"/>
        <v>73.2</v>
      </c>
      <c r="J145" s="173">
        <f t="shared" si="8"/>
        <v>100</v>
      </c>
    </row>
    <row r="146" spans="1:10" ht="63" customHeight="1">
      <c r="A146" s="154"/>
      <c r="B146" s="162"/>
      <c r="C146" s="172"/>
      <c r="D146" s="155">
        <v>600</v>
      </c>
      <c r="E146" s="253" t="s">
        <v>86</v>
      </c>
      <c r="F146" s="261"/>
      <c r="G146" s="262"/>
      <c r="H146" s="157">
        <f>120-46.8</f>
        <v>73.2</v>
      </c>
      <c r="I146" s="157">
        <f>120-46.8</f>
        <v>73.2</v>
      </c>
      <c r="J146" s="173">
        <f t="shared" si="8"/>
        <v>100</v>
      </c>
    </row>
    <row r="147" spans="1:10" ht="45.75" customHeight="1">
      <c r="A147" s="154"/>
      <c r="B147" s="162"/>
      <c r="C147" s="154" t="s">
        <v>204</v>
      </c>
      <c r="D147" s="155"/>
      <c r="E147" s="253" t="s">
        <v>289</v>
      </c>
      <c r="F147" s="263"/>
      <c r="G147" s="264"/>
      <c r="H147" s="157">
        <f aca="true" t="shared" si="10" ref="H147:I149">H148</f>
        <v>2264.1</v>
      </c>
      <c r="I147" s="157">
        <f t="shared" si="10"/>
        <v>2264.1</v>
      </c>
      <c r="J147" s="173">
        <f t="shared" si="8"/>
        <v>100</v>
      </c>
    </row>
    <row r="148" spans="1:10" ht="108" customHeight="1">
      <c r="A148" s="154"/>
      <c r="B148" s="162"/>
      <c r="C148" s="154" t="s">
        <v>205</v>
      </c>
      <c r="D148" s="155"/>
      <c r="E148" s="253" t="s">
        <v>362</v>
      </c>
      <c r="F148" s="263"/>
      <c r="G148" s="264"/>
      <c r="H148" s="157">
        <f t="shared" si="10"/>
        <v>2264.1</v>
      </c>
      <c r="I148" s="157">
        <f t="shared" si="10"/>
        <v>2264.1</v>
      </c>
      <c r="J148" s="173">
        <f t="shared" si="8"/>
        <v>100</v>
      </c>
    </row>
    <row r="149" spans="1:10" ht="77.25" customHeight="1">
      <c r="A149" s="154"/>
      <c r="B149" s="162"/>
      <c r="C149" s="154" t="s">
        <v>291</v>
      </c>
      <c r="D149" s="155"/>
      <c r="E149" s="253" t="s">
        <v>206</v>
      </c>
      <c r="F149" s="263"/>
      <c r="G149" s="264"/>
      <c r="H149" s="157">
        <f t="shared" si="10"/>
        <v>2264.1</v>
      </c>
      <c r="I149" s="157">
        <f t="shared" si="10"/>
        <v>2264.1</v>
      </c>
      <c r="J149" s="173">
        <f t="shared" si="8"/>
        <v>100</v>
      </c>
    </row>
    <row r="150" spans="1:10" ht="64.5" customHeight="1">
      <c r="A150" s="154"/>
      <c r="B150" s="162"/>
      <c r="C150" s="154"/>
      <c r="D150" s="155">
        <v>600</v>
      </c>
      <c r="E150" s="253" t="s">
        <v>86</v>
      </c>
      <c r="F150" s="261"/>
      <c r="G150" s="262"/>
      <c r="H150" s="157">
        <f>2264.1+160-160</f>
        <v>2264.1</v>
      </c>
      <c r="I150" s="157">
        <f>2264.1+160-160</f>
        <v>2264.1</v>
      </c>
      <c r="J150" s="173">
        <f t="shared" si="8"/>
        <v>100</v>
      </c>
    </row>
    <row r="151" spans="1:10" ht="18" customHeight="1">
      <c r="A151" s="154"/>
      <c r="B151" s="180" t="s">
        <v>99</v>
      </c>
      <c r="C151" s="154"/>
      <c r="D151" s="155"/>
      <c r="E151" s="253" t="s">
        <v>100</v>
      </c>
      <c r="F151" s="254"/>
      <c r="G151" s="255"/>
      <c r="H151" s="179">
        <f>H152</f>
        <v>8413.06723</v>
      </c>
      <c r="I151" s="179">
        <f>I152</f>
        <v>8413.06723</v>
      </c>
      <c r="J151" s="173">
        <f t="shared" si="8"/>
        <v>100</v>
      </c>
    </row>
    <row r="152" spans="1:10" ht="16.5" customHeight="1">
      <c r="A152" s="154"/>
      <c r="B152" s="180" t="s">
        <v>101</v>
      </c>
      <c r="C152" s="154"/>
      <c r="D152" s="155"/>
      <c r="E152" s="253" t="s">
        <v>102</v>
      </c>
      <c r="F152" s="254"/>
      <c r="G152" s="255"/>
      <c r="H152" s="179">
        <f>H158+H153</f>
        <v>8413.06723</v>
      </c>
      <c r="I152" s="179">
        <f>I158+I153</f>
        <v>8413.06723</v>
      </c>
      <c r="J152" s="173">
        <f t="shared" si="8"/>
        <v>100</v>
      </c>
    </row>
    <row r="153" spans="1:10" ht="48.75" customHeight="1">
      <c r="A153" s="154"/>
      <c r="B153" s="180"/>
      <c r="C153" s="154" t="s">
        <v>207</v>
      </c>
      <c r="D153" s="154"/>
      <c r="E153" s="253" t="s">
        <v>292</v>
      </c>
      <c r="F153" s="254"/>
      <c r="G153" s="255"/>
      <c r="H153" s="163">
        <f aca="true" t="shared" si="11" ref="H153:I156">H154</f>
        <v>2385.6</v>
      </c>
      <c r="I153" s="163">
        <f t="shared" si="11"/>
        <v>2385.6</v>
      </c>
      <c r="J153" s="173">
        <f t="shared" si="8"/>
        <v>100</v>
      </c>
    </row>
    <row r="154" spans="1:10" ht="31.5" customHeight="1">
      <c r="A154" s="154"/>
      <c r="B154" s="180"/>
      <c r="C154" s="154" t="s">
        <v>208</v>
      </c>
      <c r="D154" s="154"/>
      <c r="E154" s="253" t="s">
        <v>293</v>
      </c>
      <c r="F154" s="261"/>
      <c r="G154" s="262"/>
      <c r="H154" s="163">
        <f t="shared" si="11"/>
        <v>2385.6</v>
      </c>
      <c r="I154" s="163">
        <f t="shared" si="11"/>
        <v>2385.6</v>
      </c>
      <c r="J154" s="173">
        <f t="shared" si="8"/>
        <v>100</v>
      </c>
    </row>
    <row r="155" spans="1:10" ht="77.25" customHeight="1">
      <c r="A155" s="154"/>
      <c r="B155" s="180"/>
      <c r="C155" s="154" t="s">
        <v>209</v>
      </c>
      <c r="D155" s="155"/>
      <c r="E155" s="253" t="s">
        <v>295</v>
      </c>
      <c r="F155" s="261"/>
      <c r="G155" s="262"/>
      <c r="H155" s="163">
        <f t="shared" si="11"/>
        <v>2385.6</v>
      </c>
      <c r="I155" s="163">
        <f t="shared" si="11"/>
        <v>2385.6</v>
      </c>
      <c r="J155" s="173">
        <f t="shared" si="8"/>
        <v>100</v>
      </c>
    </row>
    <row r="156" spans="1:10" ht="80.25" customHeight="1">
      <c r="A156" s="154"/>
      <c r="B156" s="180"/>
      <c r="C156" s="154" t="s">
        <v>294</v>
      </c>
      <c r="D156" s="155"/>
      <c r="E156" s="253" t="s">
        <v>296</v>
      </c>
      <c r="F156" s="261"/>
      <c r="G156" s="262"/>
      <c r="H156" s="163">
        <f t="shared" si="11"/>
        <v>2385.6</v>
      </c>
      <c r="I156" s="163">
        <f t="shared" si="11"/>
        <v>2385.6</v>
      </c>
      <c r="J156" s="173">
        <f t="shared" si="8"/>
        <v>100</v>
      </c>
    </row>
    <row r="157" spans="1:10" ht="66" customHeight="1">
      <c r="A157" s="154"/>
      <c r="B157" s="180"/>
      <c r="C157" s="154"/>
      <c r="D157" s="155">
        <v>600</v>
      </c>
      <c r="E157" s="253" t="s">
        <v>86</v>
      </c>
      <c r="F157" s="261"/>
      <c r="G157" s="262"/>
      <c r="H157" s="165">
        <v>2385.6</v>
      </c>
      <c r="I157" s="165">
        <v>2385.6</v>
      </c>
      <c r="J157" s="173">
        <f t="shared" si="8"/>
        <v>100</v>
      </c>
    </row>
    <row r="158" spans="1:10" ht="18.75" customHeight="1">
      <c r="A158" s="154"/>
      <c r="B158" s="162"/>
      <c r="C158" s="154" t="s">
        <v>153</v>
      </c>
      <c r="D158" s="155"/>
      <c r="E158" s="253" t="s">
        <v>156</v>
      </c>
      <c r="F158" s="254"/>
      <c r="G158" s="255"/>
      <c r="H158" s="179">
        <f>H159</f>
        <v>6027.46723</v>
      </c>
      <c r="I158" s="179">
        <f>I159</f>
        <v>6027.46723</v>
      </c>
      <c r="J158" s="173">
        <f t="shared" si="8"/>
        <v>100</v>
      </c>
    </row>
    <row r="159" spans="1:10" ht="45.75" customHeight="1">
      <c r="A159" s="154"/>
      <c r="B159" s="162"/>
      <c r="C159" s="154" t="s">
        <v>162</v>
      </c>
      <c r="D159" s="155"/>
      <c r="E159" s="253" t="s">
        <v>163</v>
      </c>
      <c r="F159" s="254"/>
      <c r="G159" s="255"/>
      <c r="H159" s="179">
        <f>H160+H162+H164</f>
        <v>6027.46723</v>
      </c>
      <c r="I159" s="179">
        <f>I160+I162+I164</f>
        <v>6027.46723</v>
      </c>
      <c r="J159" s="173">
        <f t="shared" si="8"/>
        <v>100</v>
      </c>
    </row>
    <row r="160" spans="1:10" ht="79.5" customHeight="1">
      <c r="A160" s="154"/>
      <c r="B160" s="162"/>
      <c r="C160" s="154" t="s">
        <v>363</v>
      </c>
      <c r="D160" s="155"/>
      <c r="E160" s="253" t="s">
        <v>297</v>
      </c>
      <c r="F160" s="254"/>
      <c r="G160" s="255"/>
      <c r="H160" s="167">
        <f>H161</f>
        <v>3440</v>
      </c>
      <c r="I160" s="167">
        <f>I161</f>
        <v>3440</v>
      </c>
      <c r="J160" s="173">
        <f t="shared" si="8"/>
        <v>100</v>
      </c>
    </row>
    <row r="161" spans="1:10" ht="18" customHeight="1">
      <c r="A161" s="154"/>
      <c r="B161" s="162"/>
      <c r="C161" s="154"/>
      <c r="D161" s="155">
        <v>500</v>
      </c>
      <c r="E161" s="253" t="s">
        <v>65</v>
      </c>
      <c r="F161" s="263"/>
      <c r="G161" s="264"/>
      <c r="H161" s="157">
        <v>3440</v>
      </c>
      <c r="I161" s="157">
        <v>3440</v>
      </c>
      <c r="J161" s="173">
        <f t="shared" si="8"/>
        <v>100</v>
      </c>
    </row>
    <row r="162" spans="1:10" ht="69.75" customHeight="1">
      <c r="A162" s="154"/>
      <c r="B162" s="162"/>
      <c r="C162" s="154" t="s">
        <v>364</v>
      </c>
      <c r="D162" s="155"/>
      <c r="E162" s="253" t="s">
        <v>298</v>
      </c>
      <c r="F162" s="254"/>
      <c r="G162" s="255"/>
      <c r="H162" s="157">
        <f>H163</f>
        <v>2431</v>
      </c>
      <c r="I162" s="157">
        <f>I163</f>
        <v>2431</v>
      </c>
      <c r="J162" s="173">
        <f t="shared" si="8"/>
        <v>100</v>
      </c>
    </row>
    <row r="163" spans="1:10" ht="17.25" customHeight="1">
      <c r="A163" s="154"/>
      <c r="B163" s="162"/>
      <c r="C163" s="154"/>
      <c r="D163" s="155">
        <v>500</v>
      </c>
      <c r="E163" s="253" t="s">
        <v>65</v>
      </c>
      <c r="F163" s="263"/>
      <c r="G163" s="264"/>
      <c r="H163" s="157">
        <v>2431</v>
      </c>
      <c r="I163" s="157">
        <v>2431</v>
      </c>
      <c r="J163" s="173">
        <f t="shared" si="8"/>
        <v>100</v>
      </c>
    </row>
    <row r="164" spans="1:10" ht="33.75" customHeight="1">
      <c r="A164" s="154"/>
      <c r="B164" s="162"/>
      <c r="C164" s="154" t="s">
        <v>365</v>
      </c>
      <c r="D164" s="155"/>
      <c r="E164" s="253" t="s">
        <v>366</v>
      </c>
      <c r="F164" s="254"/>
      <c r="G164" s="255"/>
      <c r="H164" s="157">
        <f>H165</f>
        <v>156.46723</v>
      </c>
      <c r="I164" s="157">
        <f>I165</f>
        <v>156.46723</v>
      </c>
      <c r="J164" s="173">
        <f t="shared" si="8"/>
        <v>100</v>
      </c>
    </row>
    <row r="165" spans="1:10" ht="59.25" customHeight="1">
      <c r="A165" s="154"/>
      <c r="B165" s="162"/>
      <c r="C165" s="154"/>
      <c r="D165" s="155">
        <v>600</v>
      </c>
      <c r="E165" s="253" t="s">
        <v>86</v>
      </c>
      <c r="F165" s="254"/>
      <c r="G165" s="255"/>
      <c r="H165" s="157">
        <f>200-43.53277</f>
        <v>156.46723</v>
      </c>
      <c r="I165" s="157">
        <f>200-43.53277</f>
        <v>156.46723</v>
      </c>
      <c r="J165" s="173">
        <f t="shared" si="8"/>
        <v>100</v>
      </c>
    </row>
    <row r="166" spans="1:10" ht="15.75" customHeight="1">
      <c r="A166" s="154"/>
      <c r="B166" s="180" t="s">
        <v>210</v>
      </c>
      <c r="C166" s="154"/>
      <c r="D166" s="155"/>
      <c r="E166" s="253" t="s">
        <v>211</v>
      </c>
      <c r="F166" s="254"/>
      <c r="G166" s="255"/>
      <c r="H166" s="179">
        <f>H167</f>
        <v>173.5</v>
      </c>
      <c r="I166" s="179">
        <f>I167</f>
        <v>173.353</v>
      </c>
      <c r="J166" s="173">
        <f t="shared" si="8"/>
        <v>99.91527377521614</v>
      </c>
    </row>
    <row r="167" spans="1:10" ht="33" customHeight="1">
      <c r="A167" s="154"/>
      <c r="B167" s="180" t="s">
        <v>212</v>
      </c>
      <c r="C167" s="154"/>
      <c r="D167" s="155"/>
      <c r="E167" s="253" t="s">
        <v>213</v>
      </c>
      <c r="F167" s="254"/>
      <c r="G167" s="255"/>
      <c r="H167" s="179">
        <f>H169</f>
        <v>173.5</v>
      </c>
      <c r="I167" s="179">
        <f>I169</f>
        <v>173.353</v>
      </c>
      <c r="J167" s="173">
        <f t="shared" si="8"/>
        <v>99.91527377521614</v>
      </c>
    </row>
    <row r="168" spans="1:10" ht="18" customHeight="1">
      <c r="A168" s="154"/>
      <c r="B168" s="180"/>
      <c r="C168" s="154" t="s">
        <v>153</v>
      </c>
      <c r="D168" s="155"/>
      <c r="E168" s="253" t="s">
        <v>156</v>
      </c>
      <c r="F168" s="254"/>
      <c r="G168" s="255"/>
      <c r="H168" s="179">
        <f aca="true" t="shared" si="12" ref="H168:I170">H169</f>
        <v>173.5</v>
      </c>
      <c r="I168" s="179">
        <f t="shared" si="12"/>
        <v>173.353</v>
      </c>
      <c r="J168" s="173">
        <f t="shared" si="8"/>
        <v>99.91527377521614</v>
      </c>
    </row>
    <row r="169" spans="1:10" ht="48.75" customHeight="1">
      <c r="A169" s="154"/>
      <c r="B169" s="162"/>
      <c r="C169" s="154" t="s">
        <v>162</v>
      </c>
      <c r="D169" s="155"/>
      <c r="E169" s="253" t="s">
        <v>163</v>
      </c>
      <c r="F169" s="254"/>
      <c r="G169" s="255"/>
      <c r="H169" s="179">
        <f t="shared" si="12"/>
        <v>173.5</v>
      </c>
      <c r="I169" s="179">
        <f t="shared" si="12"/>
        <v>173.353</v>
      </c>
      <c r="J169" s="173">
        <f t="shared" si="8"/>
        <v>99.91527377521614</v>
      </c>
    </row>
    <row r="170" spans="1:10" ht="107.25" customHeight="1">
      <c r="A170" s="154"/>
      <c r="B170" s="162"/>
      <c r="C170" s="154" t="s">
        <v>367</v>
      </c>
      <c r="D170" s="90"/>
      <c r="E170" s="253" t="s">
        <v>214</v>
      </c>
      <c r="F170" s="254"/>
      <c r="G170" s="255"/>
      <c r="H170" s="158">
        <f t="shared" si="12"/>
        <v>173.5</v>
      </c>
      <c r="I170" s="158">
        <f t="shared" si="12"/>
        <v>173.353</v>
      </c>
      <c r="J170" s="173">
        <f t="shared" si="8"/>
        <v>99.91527377521614</v>
      </c>
    </row>
    <row r="171" spans="1:10" ht="60.75" customHeight="1">
      <c r="A171" s="154"/>
      <c r="B171" s="162"/>
      <c r="C171" s="154"/>
      <c r="D171" s="90">
        <v>200</v>
      </c>
      <c r="E171" s="253" t="s">
        <v>157</v>
      </c>
      <c r="F171" s="261"/>
      <c r="G171" s="262"/>
      <c r="H171" s="158">
        <v>173.5</v>
      </c>
      <c r="I171" s="158">
        <v>173.353</v>
      </c>
      <c r="J171" s="173">
        <f t="shared" si="8"/>
        <v>99.91527377521614</v>
      </c>
    </row>
    <row r="172" spans="1:10" ht="16.5" customHeight="1">
      <c r="A172" s="154"/>
      <c r="B172" s="180" t="s">
        <v>118</v>
      </c>
      <c r="C172" s="154"/>
      <c r="D172" s="155"/>
      <c r="E172" s="253" t="s">
        <v>103</v>
      </c>
      <c r="F172" s="254"/>
      <c r="G172" s="255"/>
      <c r="H172" s="177">
        <f>H173+H178</f>
        <v>1351.7677199999998</v>
      </c>
      <c r="I172" s="177">
        <f>I173+I178</f>
        <v>1023.91545</v>
      </c>
      <c r="J172" s="173">
        <f t="shared" si="8"/>
        <v>75.7464048631077</v>
      </c>
    </row>
    <row r="173" spans="1:10" ht="17.25" customHeight="1">
      <c r="A173" s="154"/>
      <c r="B173" s="180" t="s">
        <v>217</v>
      </c>
      <c r="C173" s="154"/>
      <c r="D173" s="155"/>
      <c r="E173" s="253" t="s">
        <v>104</v>
      </c>
      <c r="F173" s="254"/>
      <c r="G173" s="255"/>
      <c r="H173" s="177">
        <f aca="true" t="shared" si="13" ref="H173:I176">H174</f>
        <v>73</v>
      </c>
      <c r="I173" s="177">
        <f t="shared" si="13"/>
        <v>72.5748</v>
      </c>
      <c r="J173" s="173">
        <f t="shared" si="8"/>
        <v>99.41753424657534</v>
      </c>
    </row>
    <row r="174" spans="1:10" ht="17.25" customHeight="1">
      <c r="A174" s="154"/>
      <c r="B174" s="180"/>
      <c r="C174" s="154" t="s">
        <v>153</v>
      </c>
      <c r="D174" s="155"/>
      <c r="E174" s="253" t="s">
        <v>156</v>
      </c>
      <c r="F174" s="254"/>
      <c r="G174" s="255"/>
      <c r="H174" s="177">
        <f t="shared" si="13"/>
        <v>73</v>
      </c>
      <c r="I174" s="177">
        <f t="shared" si="13"/>
        <v>72.5748</v>
      </c>
      <c r="J174" s="173">
        <f t="shared" si="8"/>
        <v>99.41753424657534</v>
      </c>
    </row>
    <row r="175" spans="1:10" ht="43.5" customHeight="1">
      <c r="A175" s="154"/>
      <c r="B175" s="180"/>
      <c r="C175" s="154" t="s">
        <v>162</v>
      </c>
      <c r="D175" s="155"/>
      <c r="E175" s="253" t="s">
        <v>163</v>
      </c>
      <c r="F175" s="254"/>
      <c r="G175" s="255"/>
      <c r="H175" s="177">
        <f t="shared" si="13"/>
        <v>73</v>
      </c>
      <c r="I175" s="177">
        <f t="shared" si="13"/>
        <v>72.5748</v>
      </c>
      <c r="J175" s="173">
        <f t="shared" si="8"/>
        <v>99.41753424657534</v>
      </c>
    </row>
    <row r="176" spans="1:10" ht="79.5" customHeight="1">
      <c r="A176" s="154"/>
      <c r="B176" s="162"/>
      <c r="C176" s="172" t="s">
        <v>299</v>
      </c>
      <c r="D176" s="155"/>
      <c r="E176" s="253" t="s">
        <v>105</v>
      </c>
      <c r="F176" s="254"/>
      <c r="G176" s="255"/>
      <c r="H176" s="181">
        <f t="shared" si="13"/>
        <v>73</v>
      </c>
      <c r="I176" s="181">
        <f t="shared" si="13"/>
        <v>72.5748</v>
      </c>
      <c r="J176" s="173">
        <f t="shared" si="8"/>
        <v>99.41753424657534</v>
      </c>
    </row>
    <row r="177" spans="1:10" ht="30" customHeight="1">
      <c r="A177" s="154"/>
      <c r="B177" s="162"/>
      <c r="C177" s="154"/>
      <c r="D177" s="155">
        <v>300</v>
      </c>
      <c r="E177" s="253" t="s">
        <v>106</v>
      </c>
      <c r="F177" s="254"/>
      <c r="G177" s="255"/>
      <c r="H177" s="163">
        <f>72+1</f>
        <v>73</v>
      </c>
      <c r="I177" s="163">
        <v>72.5748</v>
      </c>
      <c r="J177" s="173">
        <f t="shared" si="8"/>
        <v>99.41753424657534</v>
      </c>
    </row>
    <row r="178" spans="1:10" ht="28.5" customHeight="1">
      <c r="A178" s="74"/>
      <c r="B178" s="169" t="s">
        <v>119</v>
      </c>
      <c r="C178" s="74"/>
      <c r="D178" s="149"/>
      <c r="E178" s="248" t="s">
        <v>107</v>
      </c>
      <c r="F178" s="251"/>
      <c r="G178" s="252"/>
      <c r="H178" s="168">
        <f>H179</f>
        <v>1278.7677199999998</v>
      </c>
      <c r="I178" s="168">
        <f>I179</f>
        <v>951.34065</v>
      </c>
      <c r="J178" s="173">
        <f t="shared" si="8"/>
        <v>74.39510984840939</v>
      </c>
    </row>
    <row r="179" spans="1:10" ht="16.5" customHeight="1">
      <c r="A179" s="74"/>
      <c r="B179" s="164"/>
      <c r="C179" s="74" t="s">
        <v>153</v>
      </c>
      <c r="D179" s="149"/>
      <c r="E179" s="248" t="s">
        <v>156</v>
      </c>
      <c r="F179" s="251"/>
      <c r="G179" s="252"/>
      <c r="H179" s="168">
        <f>H180</f>
        <v>1278.7677199999998</v>
      </c>
      <c r="I179" s="168">
        <f>I180</f>
        <v>951.34065</v>
      </c>
      <c r="J179" s="173">
        <f t="shared" si="8"/>
        <v>74.39510984840939</v>
      </c>
    </row>
    <row r="180" spans="1:10" ht="47.25" customHeight="1">
      <c r="A180" s="74"/>
      <c r="B180" s="164"/>
      <c r="C180" s="74" t="s">
        <v>162</v>
      </c>
      <c r="D180" s="149"/>
      <c r="E180" s="248" t="s">
        <v>163</v>
      </c>
      <c r="F180" s="251"/>
      <c r="G180" s="252"/>
      <c r="H180" s="182">
        <f>H183+H181+H185+H187</f>
        <v>1278.7677199999998</v>
      </c>
      <c r="I180" s="182">
        <f>I183+I181+I185+I187</f>
        <v>951.34065</v>
      </c>
      <c r="J180" s="173">
        <f t="shared" si="8"/>
        <v>74.39510984840939</v>
      </c>
    </row>
    <row r="181" spans="1:10" ht="32.25" customHeight="1">
      <c r="A181" s="74"/>
      <c r="B181" s="164"/>
      <c r="C181" s="183" t="s">
        <v>368</v>
      </c>
      <c r="D181" s="76"/>
      <c r="E181" s="248" t="s">
        <v>300</v>
      </c>
      <c r="F181" s="251"/>
      <c r="G181" s="252"/>
      <c r="H181" s="171">
        <f>H182</f>
        <v>160</v>
      </c>
      <c r="I181" s="171">
        <f>I182</f>
        <v>160</v>
      </c>
      <c r="J181" s="173">
        <f t="shared" si="8"/>
        <v>100</v>
      </c>
    </row>
    <row r="182" spans="1:10" ht="18" customHeight="1">
      <c r="A182" s="74"/>
      <c r="B182" s="164"/>
      <c r="C182" s="74"/>
      <c r="D182" s="149">
        <v>500</v>
      </c>
      <c r="E182" s="248" t="s">
        <v>65</v>
      </c>
      <c r="F182" s="249"/>
      <c r="G182" s="250"/>
      <c r="H182" s="171">
        <v>160</v>
      </c>
      <c r="I182" s="171">
        <v>160</v>
      </c>
      <c r="J182" s="173">
        <f t="shared" si="8"/>
        <v>100</v>
      </c>
    </row>
    <row r="183" spans="1:10" ht="141" customHeight="1">
      <c r="A183" s="74"/>
      <c r="B183" s="164"/>
      <c r="C183" s="74" t="s">
        <v>369</v>
      </c>
      <c r="D183" s="149"/>
      <c r="E183" s="248" t="s">
        <v>108</v>
      </c>
      <c r="F183" s="251"/>
      <c r="G183" s="252"/>
      <c r="H183" s="171">
        <f>H184</f>
        <v>66.1</v>
      </c>
      <c r="I183" s="171">
        <f>I184</f>
        <v>58.24087</v>
      </c>
      <c r="J183" s="173">
        <f t="shared" si="8"/>
        <v>88.11024205748866</v>
      </c>
    </row>
    <row r="184" spans="1:10" ht="69" customHeight="1">
      <c r="A184" s="74"/>
      <c r="B184" s="164"/>
      <c r="C184" s="74"/>
      <c r="D184" s="102">
        <v>600</v>
      </c>
      <c r="E184" s="253" t="s">
        <v>86</v>
      </c>
      <c r="F184" s="261"/>
      <c r="G184" s="262"/>
      <c r="H184" s="158">
        <v>66.1</v>
      </c>
      <c r="I184" s="158">
        <v>58.24087</v>
      </c>
      <c r="J184" s="173">
        <f t="shared" si="8"/>
        <v>88.11024205748866</v>
      </c>
    </row>
    <row r="185" spans="1:10" ht="32.25" customHeight="1">
      <c r="A185" s="154"/>
      <c r="B185" s="162"/>
      <c r="C185" s="154" t="s">
        <v>216</v>
      </c>
      <c r="D185" s="90"/>
      <c r="E185" s="253" t="s">
        <v>300</v>
      </c>
      <c r="F185" s="254"/>
      <c r="G185" s="255"/>
      <c r="H185" s="167">
        <f>H186</f>
        <v>443.896</v>
      </c>
      <c r="I185" s="167">
        <f>I186</f>
        <v>383.31273</v>
      </c>
      <c r="J185" s="173">
        <f t="shared" si="8"/>
        <v>86.35192252239263</v>
      </c>
    </row>
    <row r="186" spans="1:10" ht="15.75" customHeight="1">
      <c r="A186" s="154"/>
      <c r="B186" s="162"/>
      <c r="C186" s="154"/>
      <c r="D186" s="155">
        <v>500</v>
      </c>
      <c r="E186" s="253" t="s">
        <v>65</v>
      </c>
      <c r="F186" s="254"/>
      <c r="G186" s="255"/>
      <c r="H186" s="167">
        <v>443.896</v>
      </c>
      <c r="I186" s="167">
        <v>383.31273</v>
      </c>
      <c r="J186" s="173">
        <f t="shared" si="8"/>
        <v>86.35192252239263</v>
      </c>
    </row>
    <row r="187" spans="1:10" ht="137.25" customHeight="1">
      <c r="A187" s="154"/>
      <c r="B187" s="162"/>
      <c r="C187" s="154" t="s">
        <v>370</v>
      </c>
      <c r="D187" s="90"/>
      <c r="E187" s="253" t="s">
        <v>371</v>
      </c>
      <c r="F187" s="254"/>
      <c r="G187" s="255"/>
      <c r="H187" s="167">
        <f>H188</f>
        <v>608.77172</v>
      </c>
      <c r="I187" s="167">
        <f>I188</f>
        <v>349.78705</v>
      </c>
      <c r="J187" s="173">
        <f t="shared" si="8"/>
        <v>57.45783493359384</v>
      </c>
    </row>
    <row r="188" spans="1:10" ht="19.5" customHeight="1">
      <c r="A188" s="154"/>
      <c r="B188" s="162"/>
      <c r="C188" s="154"/>
      <c r="D188" s="155">
        <v>500</v>
      </c>
      <c r="E188" s="253" t="s">
        <v>65</v>
      </c>
      <c r="F188" s="254"/>
      <c r="G188" s="255"/>
      <c r="H188" s="167">
        <f>871.112-262.34028</f>
        <v>608.77172</v>
      </c>
      <c r="I188" s="167">
        <v>349.78705</v>
      </c>
      <c r="J188" s="173">
        <f t="shared" si="8"/>
        <v>57.45783493359384</v>
      </c>
    </row>
    <row r="189" spans="1:10" ht="43.5" customHeight="1">
      <c r="A189" s="170">
        <v>780</v>
      </c>
      <c r="B189" s="184"/>
      <c r="C189" s="185"/>
      <c r="D189" s="110"/>
      <c r="E189" s="256" t="s">
        <v>372</v>
      </c>
      <c r="F189" s="257"/>
      <c r="G189" s="258"/>
      <c r="H189" s="186">
        <f aca="true" t="shared" si="14" ref="H189:I191">H190</f>
        <v>100</v>
      </c>
      <c r="I189" s="186">
        <f t="shared" si="14"/>
        <v>0</v>
      </c>
      <c r="J189" s="126">
        <f t="shared" si="8"/>
        <v>0</v>
      </c>
    </row>
    <row r="190" spans="1:10" ht="16.5" customHeight="1">
      <c r="A190" s="74"/>
      <c r="B190" s="79" t="s">
        <v>67</v>
      </c>
      <c r="C190" s="74"/>
      <c r="D190" s="149"/>
      <c r="E190" s="248" t="s">
        <v>68</v>
      </c>
      <c r="F190" s="251"/>
      <c r="G190" s="252"/>
      <c r="H190" s="159">
        <f t="shared" si="14"/>
        <v>100</v>
      </c>
      <c r="I190" s="159">
        <f t="shared" si="14"/>
        <v>0</v>
      </c>
      <c r="J190" s="173">
        <f t="shared" si="8"/>
        <v>0</v>
      </c>
    </row>
    <row r="191" spans="1:10" ht="80.25" customHeight="1">
      <c r="A191" s="74"/>
      <c r="B191" s="79"/>
      <c r="C191" s="74" t="s">
        <v>164</v>
      </c>
      <c r="D191" s="149"/>
      <c r="E191" s="248" t="s">
        <v>373</v>
      </c>
      <c r="F191" s="259"/>
      <c r="G191" s="260"/>
      <c r="H191" s="173">
        <f t="shared" si="14"/>
        <v>100</v>
      </c>
      <c r="I191" s="173">
        <f t="shared" si="14"/>
        <v>0</v>
      </c>
      <c r="J191" s="173">
        <f t="shared" si="8"/>
        <v>0</v>
      </c>
    </row>
    <row r="192" spans="1:10" ht="45.75" customHeight="1">
      <c r="A192" s="74"/>
      <c r="B192" s="79"/>
      <c r="C192" s="74" t="s">
        <v>165</v>
      </c>
      <c r="D192" s="149"/>
      <c r="E192" s="248" t="s">
        <v>374</v>
      </c>
      <c r="F192" s="249"/>
      <c r="G192" s="250"/>
      <c r="H192" s="187">
        <f>H194</f>
        <v>100</v>
      </c>
      <c r="I192" s="187">
        <f>I194</f>
        <v>0</v>
      </c>
      <c r="J192" s="173">
        <f t="shared" si="8"/>
        <v>0</v>
      </c>
    </row>
    <row r="193" spans="1:10" ht="107.25" customHeight="1">
      <c r="A193" s="74"/>
      <c r="B193" s="79"/>
      <c r="C193" s="74" t="s">
        <v>166</v>
      </c>
      <c r="D193" s="149"/>
      <c r="E193" s="253" t="s">
        <v>375</v>
      </c>
      <c r="F193" s="254"/>
      <c r="G193" s="255"/>
      <c r="H193" s="173">
        <f>H194</f>
        <v>100</v>
      </c>
      <c r="I193" s="173">
        <f>I194</f>
        <v>0</v>
      </c>
      <c r="J193" s="173">
        <f t="shared" si="8"/>
        <v>0</v>
      </c>
    </row>
    <row r="194" spans="1:10" ht="91.5" customHeight="1">
      <c r="A194" s="74"/>
      <c r="B194" s="79"/>
      <c r="C194" s="74" t="s">
        <v>254</v>
      </c>
      <c r="D194" s="149"/>
      <c r="E194" s="253" t="s">
        <v>376</v>
      </c>
      <c r="F194" s="254"/>
      <c r="G194" s="255"/>
      <c r="H194" s="173">
        <f>H195</f>
        <v>100</v>
      </c>
      <c r="I194" s="173">
        <f>I195</f>
        <v>0</v>
      </c>
      <c r="J194" s="173">
        <f t="shared" si="8"/>
        <v>0</v>
      </c>
    </row>
    <row r="195" spans="1:10" ht="18" customHeight="1">
      <c r="A195" s="74"/>
      <c r="B195" s="79"/>
      <c r="C195" s="74"/>
      <c r="D195" s="149">
        <v>800</v>
      </c>
      <c r="E195" s="248" t="s">
        <v>69</v>
      </c>
      <c r="F195" s="251"/>
      <c r="G195" s="252"/>
      <c r="H195" s="187">
        <v>100</v>
      </c>
      <c r="I195" s="187">
        <v>0</v>
      </c>
      <c r="J195" s="173">
        <f t="shared" si="8"/>
        <v>0</v>
      </c>
    </row>
    <row r="196" spans="1:10" ht="30.75" customHeight="1">
      <c r="A196" s="78">
        <v>793</v>
      </c>
      <c r="B196" s="104"/>
      <c r="C196" s="185"/>
      <c r="D196" s="170"/>
      <c r="E196" s="244" t="s">
        <v>120</v>
      </c>
      <c r="F196" s="245"/>
      <c r="G196" s="246"/>
      <c r="H196" s="188">
        <f>H197</f>
        <v>511.2</v>
      </c>
      <c r="I196" s="188">
        <f>I197</f>
        <v>509.749</v>
      </c>
      <c r="J196" s="126">
        <f t="shared" si="8"/>
        <v>99.71615805946792</v>
      </c>
    </row>
    <row r="197" spans="1:10" ht="16.5" customHeight="1">
      <c r="A197" s="78"/>
      <c r="B197" s="79" t="s">
        <v>112</v>
      </c>
      <c r="C197" s="74"/>
      <c r="D197" s="149"/>
      <c r="E197" s="248" t="s">
        <v>58</v>
      </c>
      <c r="F197" s="251"/>
      <c r="G197" s="252"/>
      <c r="H197" s="168">
        <f>H203+H211+H198</f>
        <v>511.2</v>
      </c>
      <c r="I197" s="168">
        <f>I203+I211+I198</f>
        <v>509.749</v>
      </c>
      <c r="J197" s="173">
        <f t="shared" si="8"/>
        <v>99.71615805946792</v>
      </c>
    </row>
    <row r="198" spans="1:10" ht="123" customHeight="1">
      <c r="A198" s="78"/>
      <c r="B198" s="153" t="s">
        <v>113</v>
      </c>
      <c r="C198" s="154"/>
      <c r="D198" s="155"/>
      <c r="E198" s="253" t="s">
        <v>62</v>
      </c>
      <c r="F198" s="254"/>
      <c r="G198" s="255"/>
      <c r="H198" s="157">
        <f aca="true" t="shared" si="15" ref="H198:I201">H199</f>
        <v>113.3</v>
      </c>
      <c r="I198" s="157">
        <f t="shared" si="15"/>
        <v>113.3</v>
      </c>
      <c r="J198" s="173">
        <f t="shared" si="8"/>
        <v>100</v>
      </c>
    </row>
    <row r="199" spans="1:10" ht="15.75" customHeight="1">
      <c r="A199" s="78"/>
      <c r="B199" s="153"/>
      <c r="C199" s="154" t="s">
        <v>153</v>
      </c>
      <c r="D199" s="155"/>
      <c r="E199" s="253" t="s">
        <v>156</v>
      </c>
      <c r="F199" s="254"/>
      <c r="G199" s="255"/>
      <c r="H199" s="157">
        <f t="shared" si="15"/>
        <v>113.3</v>
      </c>
      <c r="I199" s="157">
        <f t="shared" si="15"/>
        <v>113.3</v>
      </c>
      <c r="J199" s="173">
        <f t="shared" si="8"/>
        <v>100</v>
      </c>
    </row>
    <row r="200" spans="1:10" ht="30" customHeight="1">
      <c r="A200" s="78"/>
      <c r="B200" s="153"/>
      <c r="C200" s="154" t="s">
        <v>154</v>
      </c>
      <c r="D200" s="155"/>
      <c r="E200" s="253" t="s">
        <v>152</v>
      </c>
      <c r="F200" s="254"/>
      <c r="G200" s="255"/>
      <c r="H200" s="157">
        <f t="shared" si="15"/>
        <v>113.3</v>
      </c>
      <c r="I200" s="157">
        <f t="shared" si="15"/>
        <v>113.3</v>
      </c>
      <c r="J200" s="173">
        <f t="shared" si="8"/>
        <v>100</v>
      </c>
    </row>
    <row r="201" spans="1:10" ht="47.25" customHeight="1">
      <c r="A201" s="78"/>
      <c r="B201" s="153"/>
      <c r="C201" s="189" t="s">
        <v>377</v>
      </c>
      <c r="D201" s="149"/>
      <c r="E201" s="248" t="s">
        <v>378</v>
      </c>
      <c r="F201" s="251"/>
      <c r="G201" s="252"/>
      <c r="H201" s="173">
        <f t="shared" si="15"/>
        <v>113.3</v>
      </c>
      <c r="I201" s="173">
        <f t="shared" si="15"/>
        <v>113.3</v>
      </c>
      <c r="J201" s="173">
        <f t="shared" si="8"/>
        <v>100</v>
      </c>
    </row>
    <row r="202" spans="1:10" ht="19.5" customHeight="1">
      <c r="A202" s="78"/>
      <c r="B202" s="153"/>
      <c r="C202" s="189"/>
      <c r="D202" s="149">
        <v>500</v>
      </c>
      <c r="E202" s="248" t="s">
        <v>65</v>
      </c>
      <c r="F202" s="251"/>
      <c r="G202" s="252"/>
      <c r="H202" s="173">
        <v>113.3</v>
      </c>
      <c r="I202" s="173">
        <v>113.3</v>
      </c>
      <c r="J202" s="173">
        <f t="shared" si="8"/>
        <v>100</v>
      </c>
    </row>
    <row r="203" spans="1:10" ht="90.75" customHeight="1">
      <c r="A203" s="78"/>
      <c r="B203" s="79" t="s">
        <v>219</v>
      </c>
      <c r="C203" s="74"/>
      <c r="D203" s="149"/>
      <c r="E203" s="248" t="s">
        <v>60</v>
      </c>
      <c r="F203" s="251"/>
      <c r="G203" s="252"/>
      <c r="H203" s="168">
        <f>H204</f>
        <v>354.4</v>
      </c>
      <c r="I203" s="168">
        <f>I204</f>
        <v>352.949</v>
      </c>
      <c r="J203" s="173">
        <f t="shared" si="8"/>
        <v>99.59057562076751</v>
      </c>
    </row>
    <row r="204" spans="1:10" ht="18" customHeight="1">
      <c r="A204" s="74"/>
      <c r="B204" s="164"/>
      <c r="C204" s="74" t="s">
        <v>153</v>
      </c>
      <c r="D204" s="149"/>
      <c r="E204" s="248" t="s">
        <v>156</v>
      </c>
      <c r="F204" s="251"/>
      <c r="G204" s="252"/>
      <c r="H204" s="173">
        <f>H205</f>
        <v>354.4</v>
      </c>
      <c r="I204" s="173">
        <f>I205</f>
        <v>352.949</v>
      </c>
      <c r="J204" s="173">
        <f aca="true" t="shared" si="16" ref="J204:J216">I204/H204%</f>
        <v>99.59057562076751</v>
      </c>
    </row>
    <row r="205" spans="1:10" ht="30.75" customHeight="1">
      <c r="A205" s="74"/>
      <c r="B205" s="164"/>
      <c r="C205" s="74" t="s">
        <v>154</v>
      </c>
      <c r="D205" s="149"/>
      <c r="E205" s="248" t="s">
        <v>152</v>
      </c>
      <c r="F205" s="249"/>
      <c r="G205" s="250"/>
      <c r="H205" s="166">
        <f>H206+H208</f>
        <v>354.4</v>
      </c>
      <c r="I205" s="166">
        <f>I206+I208</f>
        <v>352.949</v>
      </c>
      <c r="J205" s="173">
        <f t="shared" si="16"/>
        <v>99.59057562076751</v>
      </c>
    </row>
    <row r="206" spans="1:10" ht="32.25" customHeight="1">
      <c r="A206" s="74"/>
      <c r="B206" s="164"/>
      <c r="C206" s="74" t="s">
        <v>155</v>
      </c>
      <c r="D206" s="149"/>
      <c r="E206" s="248" t="s">
        <v>159</v>
      </c>
      <c r="F206" s="251"/>
      <c r="G206" s="252"/>
      <c r="H206" s="165">
        <f>H207</f>
        <v>90.65700000000001</v>
      </c>
      <c r="I206" s="165">
        <f>I207</f>
        <v>90.7</v>
      </c>
      <c r="J206" s="173">
        <f t="shared" si="16"/>
        <v>100.0474315276261</v>
      </c>
    </row>
    <row r="207" spans="1:10" ht="127.5" customHeight="1">
      <c r="A207" s="74"/>
      <c r="B207" s="164"/>
      <c r="C207" s="74"/>
      <c r="D207" s="149">
        <v>100</v>
      </c>
      <c r="E207" s="248" t="s">
        <v>158</v>
      </c>
      <c r="F207" s="251"/>
      <c r="G207" s="252"/>
      <c r="H207" s="166">
        <f>84.4+6.257</f>
        <v>90.65700000000001</v>
      </c>
      <c r="I207" s="166">
        <v>90.7</v>
      </c>
      <c r="J207" s="173">
        <f t="shared" si="16"/>
        <v>100.0474315276261</v>
      </c>
    </row>
    <row r="208" spans="1:10" ht="45" customHeight="1">
      <c r="A208" s="74"/>
      <c r="B208" s="164"/>
      <c r="C208" s="74" t="s">
        <v>379</v>
      </c>
      <c r="D208" s="149"/>
      <c r="E208" s="248" t="s">
        <v>151</v>
      </c>
      <c r="F208" s="251"/>
      <c r="G208" s="252"/>
      <c r="H208" s="165">
        <f>H209+H210</f>
        <v>263.743</v>
      </c>
      <c r="I208" s="165">
        <f>I209+I210</f>
        <v>262.249</v>
      </c>
      <c r="J208" s="173">
        <f t="shared" si="16"/>
        <v>99.43353946834608</v>
      </c>
    </row>
    <row r="209" spans="1:10" ht="122.25" customHeight="1">
      <c r="A209" s="74"/>
      <c r="B209" s="164"/>
      <c r="C209" s="74"/>
      <c r="D209" s="149">
        <v>100</v>
      </c>
      <c r="E209" s="248" t="s">
        <v>158</v>
      </c>
      <c r="F209" s="251"/>
      <c r="G209" s="252"/>
      <c r="H209" s="165">
        <v>210.2</v>
      </c>
      <c r="I209" s="165">
        <v>209.3</v>
      </c>
      <c r="J209" s="173">
        <f t="shared" si="16"/>
        <v>99.57183634633684</v>
      </c>
    </row>
    <row r="210" spans="1:10" ht="61.5" customHeight="1">
      <c r="A210" s="74"/>
      <c r="B210" s="164"/>
      <c r="C210" s="74"/>
      <c r="D210" s="149">
        <v>200</v>
      </c>
      <c r="E210" s="248" t="s">
        <v>157</v>
      </c>
      <c r="F210" s="249"/>
      <c r="G210" s="250"/>
      <c r="H210" s="166">
        <f>60.8-1-6.257</f>
        <v>53.543</v>
      </c>
      <c r="I210" s="166">
        <v>52.949</v>
      </c>
      <c r="J210" s="173">
        <f t="shared" si="16"/>
        <v>98.89061128438826</v>
      </c>
    </row>
    <row r="211" spans="1:10" ht="30" customHeight="1">
      <c r="A211" s="74"/>
      <c r="B211" s="169" t="s">
        <v>70</v>
      </c>
      <c r="C211" s="74"/>
      <c r="D211" s="149"/>
      <c r="E211" s="248" t="s">
        <v>71</v>
      </c>
      <c r="F211" s="251"/>
      <c r="G211" s="252"/>
      <c r="H211" s="173">
        <f>H213</f>
        <v>43.5</v>
      </c>
      <c r="I211" s="173">
        <f>I213</f>
        <v>43.5</v>
      </c>
      <c r="J211" s="173">
        <f t="shared" si="16"/>
        <v>100</v>
      </c>
    </row>
    <row r="212" spans="1:10" ht="18" customHeight="1">
      <c r="A212" s="74"/>
      <c r="B212" s="169"/>
      <c r="C212" s="74" t="s">
        <v>153</v>
      </c>
      <c r="D212" s="149"/>
      <c r="E212" s="248" t="s">
        <v>156</v>
      </c>
      <c r="F212" s="251"/>
      <c r="G212" s="252"/>
      <c r="H212" s="173">
        <f aca="true" t="shared" si="17" ref="H212:I214">H213</f>
        <v>43.5</v>
      </c>
      <c r="I212" s="173">
        <f t="shared" si="17"/>
        <v>43.5</v>
      </c>
      <c r="J212" s="173">
        <f t="shared" si="16"/>
        <v>100</v>
      </c>
    </row>
    <row r="213" spans="1:10" ht="48" customHeight="1">
      <c r="A213" s="74"/>
      <c r="B213" s="164"/>
      <c r="C213" s="74" t="s">
        <v>162</v>
      </c>
      <c r="D213" s="149"/>
      <c r="E213" s="248" t="s">
        <v>163</v>
      </c>
      <c r="F213" s="251"/>
      <c r="G213" s="252"/>
      <c r="H213" s="165">
        <f t="shared" si="17"/>
        <v>43.5</v>
      </c>
      <c r="I213" s="165">
        <f t="shared" si="17"/>
        <v>43.5</v>
      </c>
      <c r="J213" s="173">
        <f t="shared" si="16"/>
        <v>100</v>
      </c>
    </row>
    <row r="214" spans="1:10" ht="16.5" customHeight="1">
      <c r="A214" s="74"/>
      <c r="B214" s="164"/>
      <c r="C214" s="74" t="s">
        <v>186</v>
      </c>
      <c r="D214" s="149"/>
      <c r="E214" s="248" t="s">
        <v>121</v>
      </c>
      <c r="F214" s="251"/>
      <c r="G214" s="252"/>
      <c r="H214" s="166">
        <f t="shared" si="17"/>
        <v>43.5</v>
      </c>
      <c r="I214" s="166">
        <f t="shared" si="17"/>
        <v>43.5</v>
      </c>
      <c r="J214" s="173">
        <f t="shared" si="16"/>
        <v>100</v>
      </c>
    </row>
    <row r="215" spans="1:10" ht="66" customHeight="1">
      <c r="A215" s="74"/>
      <c r="B215" s="164"/>
      <c r="C215" s="74"/>
      <c r="D215" s="149">
        <v>200</v>
      </c>
      <c r="E215" s="248" t="s">
        <v>157</v>
      </c>
      <c r="F215" s="249"/>
      <c r="G215" s="250"/>
      <c r="H215" s="165">
        <v>43.5</v>
      </c>
      <c r="I215" s="165">
        <v>43.5</v>
      </c>
      <c r="J215" s="173">
        <f t="shared" si="16"/>
        <v>100</v>
      </c>
    </row>
    <row r="216" spans="1:10" ht="17.25" customHeight="1">
      <c r="A216" s="74"/>
      <c r="B216" s="164"/>
      <c r="C216" s="74"/>
      <c r="D216" s="149"/>
      <c r="E216" s="244" t="s">
        <v>109</v>
      </c>
      <c r="F216" s="245"/>
      <c r="G216" s="246"/>
      <c r="H216" s="127">
        <f>H11+H189+H196</f>
        <v>40113.322369999994</v>
      </c>
      <c r="I216" s="127">
        <f>I11+I189+I196</f>
        <v>39192.80475</v>
      </c>
      <c r="J216" s="126">
        <f t="shared" si="16"/>
        <v>97.70520723387294</v>
      </c>
    </row>
  </sheetData>
  <sheetProtection/>
  <mergeCells count="213">
    <mergeCell ref="E9:G9"/>
    <mergeCell ref="E10:G10"/>
    <mergeCell ref="E11:G11"/>
    <mergeCell ref="I1:J1"/>
    <mergeCell ref="I2:J2"/>
    <mergeCell ref="G3:J3"/>
    <mergeCell ref="G4:J4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30:G30"/>
    <mergeCell ref="E31:G31"/>
    <mergeCell ref="E32:G32"/>
    <mergeCell ref="E33:G33"/>
    <mergeCell ref="E64:G64"/>
    <mergeCell ref="E24:G24"/>
    <mergeCell ref="E25:G25"/>
    <mergeCell ref="E26:G26"/>
    <mergeCell ref="E58:G58"/>
    <mergeCell ref="E59:G59"/>
    <mergeCell ref="E60:G60"/>
    <mergeCell ref="E61:G61"/>
    <mergeCell ref="E62:G62"/>
    <mergeCell ref="E63:G63"/>
    <mergeCell ref="E52:G52"/>
    <mergeCell ref="E53:G53"/>
    <mergeCell ref="E54:G54"/>
    <mergeCell ref="E55:G55"/>
    <mergeCell ref="E56:G56"/>
    <mergeCell ref="E57:G57"/>
    <mergeCell ref="E46:G46"/>
    <mergeCell ref="E47:G47"/>
    <mergeCell ref="E48:G48"/>
    <mergeCell ref="E49:G49"/>
    <mergeCell ref="E50:G50"/>
    <mergeCell ref="E51:G51"/>
    <mergeCell ref="E40:G40"/>
    <mergeCell ref="E41:G41"/>
    <mergeCell ref="E42:G42"/>
    <mergeCell ref="E43:G43"/>
    <mergeCell ref="E44:G44"/>
    <mergeCell ref="E45:G45"/>
    <mergeCell ref="E65:G65"/>
    <mergeCell ref="E27:G27"/>
    <mergeCell ref="E28:G28"/>
    <mergeCell ref="E29:G29"/>
    <mergeCell ref="E34:G34"/>
    <mergeCell ref="E35:G35"/>
    <mergeCell ref="E36:G36"/>
    <mergeCell ref="E37:G37"/>
    <mergeCell ref="E38:G38"/>
    <mergeCell ref="E39:G39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111:G111"/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E160:G160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170:G170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179:G179"/>
    <mergeCell ref="E180:G180"/>
    <mergeCell ref="E181:G181"/>
    <mergeCell ref="E182:G182"/>
    <mergeCell ref="E183:G183"/>
    <mergeCell ref="E184:G184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E193:G193"/>
    <mergeCell ref="E194:G194"/>
    <mergeCell ref="E195:G195"/>
    <mergeCell ref="E196:G196"/>
    <mergeCell ref="E197:G197"/>
    <mergeCell ref="E206:G206"/>
    <mergeCell ref="E207:G207"/>
    <mergeCell ref="E208:G208"/>
    <mergeCell ref="E209:G209"/>
    <mergeCell ref="E198:G198"/>
    <mergeCell ref="E199:G199"/>
    <mergeCell ref="E200:G200"/>
    <mergeCell ref="E201:G201"/>
    <mergeCell ref="E202:G202"/>
    <mergeCell ref="E203:G203"/>
    <mergeCell ref="E216:G216"/>
    <mergeCell ref="A7:J7"/>
    <mergeCell ref="E210:G210"/>
    <mergeCell ref="E211:G211"/>
    <mergeCell ref="E212:G212"/>
    <mergeCell ref="E213:G213"/>
    <mergeCell ref="E214:G214"/>
    <mergeCell ref="E215:G215"/>
    <mergeCell ref="E204:G204"/>
    <mergeCell ref="E205:G2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C14" sqref="C14:E14"/>
    </sheetView>
  </sheetViews>
  <sheetFormatPr defaultColWidth="9.140625" defaultRowHeight="15"/>
  <cols>
    <col min="1" max="1" width="13.421875" style="0" customWidth="1"/>
    <col min="2" max="2" width="5.00390625" style="0" customWidth="1"/>
    <col min="3" max="4" width="9.140625" style="151" customWidth="1"/>
    <col min="5" max="5" width="25.00390625" style="151" customWidth="1"/>
    <col min="6" max="6" width="8.8515625" style="0" customWidth="1"/>
    <col min="7" max="7" width="8.7109375" style="0" customWidth="1"/>
    <col min="8" max="8" width="7.8515625" style="0" customWidth="1"/>
    <col min="9" max="9" width="12.57421875" style="0" customWidth="1"/>
  </cols>
  <sheetData>
    <row r="1" spans="7:8" ht="15.75">
      <c r="G1" s="285" t="s">
        <v>404</v>
      </c>
      <c r="H1" s="285"/>
    </row>
    <row r="2" spans="7:8" ht="15.75">
      <c r="G2" s="285" t="s">
        <v>48</v>
      </c>
      <c r="H2" s="285"/>
    </row>
    <row r="3" spans="5:8" ht="17.25" customHeight="1">
      <c r="E3" s="286" t="s">
        <v>46</v>
      </c>
      <c r="F3" s="287"/>
      <c r="G3" s="287"/>
      <c r="H3" s="287"/>
    </row>
    <row r="4" spans="5:8" ht="15">
      <c r="E4" s="286" t="s">
        <v>407</v>
      </c>
      <c r="F4" s="287"/>
      <c r="G4" s="287"/>
      <c r="H4" s="287"/>
    </row>
    <row r="6" ht="15.75" customHeight="1">
      <c r="A6" s="34"/>
    </row>
    <row r="7" spans="1:8" ht="48" customHeight="1">
      <c r="A7" s="295" t="s">
        <v>406</v>
      </c>
      <c r="B7" s="295"/>
      <c r="C7" s="295"/>
      <c r="D7" s="295"/>
      <c r="E7" s="295"/>
      <c r="F7" s="295"/>
      <c r="G7" s="295"/>
      <c r="H7" s="295"/>
    </row>
    <row r="8" spans="1:6" ht="15">
      <c r="A8" s="86"/>
      <c r="F8" s="87"/>
    </row>
    <row r="9" spans="1:8" ht="46.5" customHeight="1">
      <c r="A9" s="88" t="s">
        <v>50</v>
      </c>
      <c r="B9" s="88" t="s">
        <v>51</v>
      </c>
      <c r="C9" s="279" t="s">
        <v>52</v>
      </c>
      <c r="D9" s="311"/>
      <c r="E9" s="312"/>
      <c r="F9" s="46" t="s">
        <v>53</v>
      </c>
      <c r="G9" s="46" t="s">
        <v>54</v>
      </c>
      <c r="H9" s="46" t="s">
        <v>4</v>
      </c>
    </row>
    <row r="10" spans="1:8" ht="15">
      <c r="A10" s="190">
        <v>1</v>
      </c>
      <c r="B10" s="190">
        <v>2</v>
      </c>
      <c r="C10" s="313">
        <v>3</v>
      </c>
      <c r="D10" s="314"/>
      <c r="E10" s="315"/>
      <c r="F10" s="89">
        <v>4</v>
      </c>
      <c r="G10" s="91">
        <v>5</v>
      </c>
      <c r="H10" s="91">
        <v>6</v>
      </c>
    </row>
    <row r="11" spans="1:8" ht="29.25" customHeight="1">
      <c r="A11" s="74" t="s">
        <v>207</v>
      </c>
      <c r="B11" s="74"/>
      <c r="C11" s="297" t="s">
        <v>380</v>
      </c>
      <c r="D11" s="298"/>
      <c r="E11" s="299"/>
      <c r="F11" s="157">
        <f aca="true" t="shared" si="0" ref="F11:G14">F12</f>
        <v>2385.6</v>
      </c>
      <c r="G11" s="157">
        <f t="shared" si="0"/>
        <v>2385.6</v>
      </c>
      <c r="H11" s="173">
        <f aca="true" t="shared" si="1" ref="H11:H74">G11/F11%</f>
        <v>100</v>
      </c>
    </row>
    <row r="12" spans="1:8" ht="15" customHeight="1">
      <c r="A12" s="74" t="s">
        <v>208</v>
      </c>
      <c r="B12" s="74"/>
      <c r="C12" s="297" t="s">
        <v>381</v>
      </c>
      <c r="D12" s="298"/>
      <c r="E12" s="299"/>
      <c r="F12" s="173">
        <f t="shared" si="0"/>
        <v>2385.6</v>
      </c>
      <c r="G12" s="173">
        <f t="shared" si="0"/>
        <v>2385.6</v>
      </c>
      <c r="H12" s="173">
        <f t="shared" si="1"/>
        <v>100</v>
      </c>
    </row>
    <row r="13" spans="1:8" ht="63" customHeight="1">
      <c r="A13" s="154" t="s">
        <v>209</v>
      </c>
      <c r="B13" s="155"/>
      <c r="C13" s="296" t="s">
        <v>382</v>
      </c>
      <c r="D13" s="290"/>
      <c r="E13" s="291"/>
      <c r="F13" s="157">
        <f t="shared" si="0"/>
        <v>2385.6</v>
      </c>
      <c r="G13" s="157">
        <f t="shared" si="0"/>
        <v>2385.6</v>
      </c>
      <c r="H13" s="173">
        <f t="shared" si="1"/>
        <v>100</v>
      </c>
    </row>
    <row r="14" spans="1:8" ht="46.5" customHeight="1">
      <c r="A14" s="154" t="s">
        <v>294</v>
      </c>
      <c r="B14" s="155"/>
      <c r="C14" s="296" t="s">
        <v>383</v>
      </c>
      <c r="D14" s="290"/>
      <c r="E14" s="291"/>
      <c r="F14" s="173">
        <f t="shared" si="0"/>
        <v>2385.6</v>
      </c>
      <c r="G14" s="173">
        <f t="shared" si="0"/>
        <v>2385.6</v>
      </c>
      <c r="H14" s="173">
        <f t="shared" si="1"/>
        <v>100</v>
      </c>
    </row>
    <row r="15" spans="1:8" ht="49.5" customHeight="1">
      <c r="A15" s="154"/>
      <c r="B15" s="155">
        <v>600</v>
      </c>
      <c r="C15" s="296" t="s">
        <v>86</v>
      </c>
      <c r="D15" s="290"/>
      <c r="E15" s="291"/>
      <c r="F15" s="173">
        <v>2385.6</v>
      </c>
      <c r="G15" s="173">
        <v>2385.6</v>
      </c>
      <c r="H15" s="173">
        <f t="shared" si="1"/>
        <v>100</v>
      </c>
    </row>
    <row r="16" spans="1:8" ht="63" customHeight="1">
      <c r="A16" s="154" t="s">
        <v>175</v>
      </c>
      <c r="B16" s="155"/>
      <c r="C16" s="296" t="s">
        <v>384</v>
      </c>
      <c r="D16" s="290"/>
      <c r="E16" s="291"/>
      <c r="F16" s="157">
        <f>F17+F48</f>
        <v>17891.82709</v>
      </c>
      <c r="G16" s="157">
        <f>G17+G48</f>
        <v>17754.04886</v>
      </c>
      <c r="H16" s="173">
        <f t="shared" si="1"/>
        <v>99.2299376172878</v>
      </c>
    </row>
    <row r="17" spans="1:8" ht="45" customHeight="1">
      <c r="A17" s="154" t="s">
        <v>176</v>
      </c>
      <c r="B17" s="155"/>
      <c r="C17" s="296" t="s">
        <v>385</v>
      </c>
      <c r="D17" s="290"/>
      <c r="E17" s="291"/>
      <c r="F17" s="157">
        <f>F18+F26+F29+F32+F43</f>
        <v>15627.727089999998</v>
      </c>
      <c r="G17" s="157">
        <f>G18+G26+G29+G32+G43</f>
        <v>15489.948859999999</v>
      </c>
      <c r="H17" s="173">
        <f t="shared" si="1"/>
        <v>99.11837320164003</v>
      </c>
    </row>
    <row r="18" spans="1:8" ht="46.5" customHeight="1">
      <c r="A18" s="172" t="s">
        <v>195</v>
      </c>
      <c r="B18" s="155"/>
      <c r="C18" s="296" t="s">
        <v>386</v>
      </c>
      <c r="D18" s="290"/>
      <c r="E18" s="291"/>
      <c r="F18" s="157">
        <f>F19+F21+F24</f>
        <v>10623.37688</v>
      </c>
      <c r="G18" s="157">
        <f>G19+G21+G24</f>
        <v>10516.845949999999</v>
      </c>
      <c r="H18" s="173">
        <f t="shared" si="1"/>
        <v>98.99720276138787</v>
      </c>
    </row>
    <row r="19" spans="1:8" ht="18.75" customHeight="1">
      <c r="A19" s="154" t="s">
        <v>267</v>
      </c>
      <c r="B19" s="155"/>
      <c r="C19" s="296" t="s">
        <v>197</v>
      </c>
      <c r="D19" s="290"/>
      <c r="E19" s="291"/>
      <c r="F19" s="157">
        <f>F20</f>
        <v>6425</v>
      </c>
      <c r="G19" s="157">
        <f>G20</f>
        <v>6318.46906</v>
      </c>
      <c r="H19" s="173">
        <f t="shared" si="1"/>
        <v>98.34193089494164</v>
      </c>
    </row>
    <row r="20" spans="1:8" ht="51" customHeight="1">
      <c r="A20" s="154"/>
      <c r="B20" s="155">
        <v>200</v>
      </c>
      <c r="C20" s="296" t="s">
        <v>157</v>
      </c>
      <c r="D20" s="290"/>
      <c r="E20" s="291"/>
      <c r="F20" s="157">
        <f>6425</f>
        <v>6425</v>
      </c>
      <c r="G20" s="157">
        <v>6318.46906</v>
      </c>
      <c r="H20" s="173">
        <f t="shared" si="1"/>
        <v>98.34193089494164</v>
      </c>
    </row>
    <row r="21" spans="1:8" ht="18.75" customHeight="1">
      <c r="A21" s="154" t="s">
        <v>268</v>
      </c>
      <c r="B21" s="155"/>
      <c r="C21" s="296" t="s">
        <v>198</v>
      </c>
      <c r="D21" s="290"/>
      <c r="E21" s="291"/>
      <c r="F21" s="157">
        <f>F22+F23</f>
        <v>3776.9768000000004</v>
      </c>
      <c r="G21" s="157">
        <f>G22+G23</f>
        <v>3776.9768000000004</v>
      </c>
      <c r="H21" s="173">
        <f t="shared" si="1"/>
        <v>100</v>
      </c>
    </row>
    <row r="22" spans="1:8" ht="45.75" customHeight="1">
      <c r="A22" s="154"/>
      <c r="B22" s="155">
        <v>200</v>
      </c>
      <c r="C22" s="296" t="s">
        <v>157</v>
      </c>
      <c r="D22" s="290"/>
      <c r="E22" s="291"/>
      <c r="F22" s="157">
        <f>1765+2400-58.2-312.51375-44.07676</f>
        <v>3750.20949</v>
      </c>
      <c r="G22" s="157">
        <v>3750.20949</v>
      </c>
      <c r="H22" s="173">
        <f t="shared" si="1"/>
        <v>100</v>
      </c>
    </row>
    <row r="23" spans="1:8" ht="18" customHeight="1">
      <c r="A23" s="154"/>
      <c r="B23" s="155">
        <v>500</v>
      </c>
      <c r="C23" s="289" t="s">
        <v>65</v>
      </c>
      <c r="D23" s="290"/>
      <c r="E23" s="291"/>
      <c r="F23" s="157">
        <f>227-200.23269</f>
        <v>26.76731000000001</v>
      </c>
      <c r="G23" s="157">
        <v>26.76731</v>
      </c>
      <c r="H23" s="173">
        <f t="shared" si="1"/>
        <v>99.99999999999996</v>
      </c>
    </row>
    <row r="24" spans="1:8" ht="78" customHeight="1">
      <c r="A24" s="154" t="s">
        <v>342</v>
      </c>
      <c r="B24" s="155"/>
      <c r="C24" s="296" t="s">
        <v>343</v>
      </c>
      <c r="D24" s="290"/>
      <c r="E24" s="291"/>
      <c r="F24" s="157">
        <f>F25</f>
        <v>421.40008</v>
      </c>
      <c r="G24" s="157">
        <f>G25</f>
        <v>421.40009</v>
      </c>
      <c r="H24" s="173">
        <f t="shared" si="1"/>
        <v>100.00000237304178</v>
      </c>
    </row>
    <row r="25" spans="1:8" ht="18.75" customHeight="1">
      <c r="A25" s="154"/>
      <c r="B25" s="155">
        <v>500</v>
      </c>
      <c r="C25" s="289" t="s">
        <v>65</v>
      </c>
      <c r="D25" s="290"/>
      <c r="E25" s="291"/>
      <c r="F25" s="157">
        <f>208.85028+87.42277+125.12703</f>
        <v>421.40008</v>
      </c>
      <c r="G25" s="157">
        <v>421.40009</v>
      </c>
      <c r="H25" s="173">
        <f t="shared" si="1"/>
        <v>100.00000237304178</v>
      </c>
    </row>
    <row r="26" spans="1:8" ht="30" customHeight="1">
      <c r="A26" s="154" t="s">
        <v>201</v>
      </c>
      <c r="B26" s="155"/>
      <c r="C26" s="296" t="s">
        <v>348</v>
      </c>
      <c r="D26" s="290"/>
      <c r="E26" s="291"/>
      <c r="F26" s="157">
        <f>F27</f>
        <v>95.82</v>
      </c>
      <c r="G26" s="157">
        <f>G27</f>
        <v>95.82</v>
      </c>
      <c r="H26" s="173">
        <f t="shared" si="1"/>
        <v>100</v>
      </c>
    </row>
    <row r="27" spans="1:8" ht="31.5" customHeight="1">
      <c r="A27" s="154" t="s">
        <v>279</v>
      </c>
      <c r="B27" s="155"/>
      <c r="C27" s="296" t="s">
        <v>349</v>
      </c>
      <c r="D27" s="290"/>
      <c r="E27" s="291"/>
      <c r="F27" s="157">
        <f>F28</f>
        <v>95.82</v>
      </c>
      <c r="G27" s="157">
        <v>95.82</v>
      </c>
      <c r="H27" s="173">
        <f t="shared" si="1"/>
        <v>100</v>
      </c>
    </row>
    <row r="28" spans="1:8" ht="44.25" customHeight="1">
      <c r="A28" s="154"/>
      <c r="B28" s="155">
        <v>200</v>
      </c>
      <c r="C28" s="296" t="s">
        <v>157</v>
      </c>
      <c r="D28" s="290"/>
      <c r="E28" s="291"/>
      <c r="F28" s="177">
        <f>100-4.18</f>
        <v>95.82</v>
      </c>
      <c r="G28" s="177">
        <f>100-4.18</f>
        <v>95.82</v>
      </c>
      <c r="H28" s="173">
        <f t="shared" si="1"/>
        <v>100</v>
      </c>
    </row>
    <row r="29" spans="1:8" ht="48" customHeight="1">
      <c r="A29" s="154" t="s">
        <v>203</v>
      </c>
      <c r="B29" s="155"/>
      <c r="C29" s="296" t="s">
        <v>387</v>
      </c>
      <c r="D29" s="290"/>
      <c r="E29" s="291"/>
      <c r="F29" s="157">
        <f>F30</f>
        <v>73.2</v>
      </c>
      <c r="G29" s="157">
        <f>G30</f>
        <v>73.2</v>
      </c>
      <c r="H29" s="173">
        <f t="shared" si="1"/>
        <v>100</v>
      </c>
    </row>
    <row r="30" spans="1:8" ht="18" customHeight="1">
      <c r="A30" s="154" t="s">
        <v>287</v>
      </c>
      <c r="B30" s="155"/>
      <c r="C30" s="296" t="s">
        <v>288</v>
      </c>
      <c r="D30" s="290"/>
      <c r="E30" s="291"/>
      <c r="F30" s="157">
        <f>F31</f>
        <v>73.2</v>
      </c>
      <c r="G30" s="157">
        <f>G31</f>
        <v>73.2</v>
      </c>
      <c r="H30" s="173">
        <f t="shared" si="1"/>
        <v>100</v>
      </c>
    </row>
    <row r="31" spans="1:8" ht="46.5" customHeight="1">
      <c r="A31" s="172"/>
      <c r="B31" s="155">
        <v>600</v>
      </c>
      <c r="C31" s="296" t="s">
        <v>86</v>
      </c>
      <c r="D31" s="290"/>
      <c r="E31" s="291"/>
      <c r="F31" s="157">
        <f>120-46.8</f>
        <v>73.2</v>
      </c>
      <c r="G31" s="157">
        <f>120-46.8</f>
        <v>73.2</v>
      </c>
      <c r="H31" s="173">
        <f t="shared" si="1"/>
        <v>100</v>
      </c>
    </row>
    <row r="32" spans="1:8" ht="30" customHeight="1">
      <c r="A32" s="172" t="s">
        <v>177</v>
      </c>
      <c r="B32" s="155"/>
      <c r="C32" s="296" t="s">
        <v>388</v>
      </c>
      <c r="D32" s="290"/>
      <c r="E32" s="291"/>
      <c r="F32" s="157">
        <f>F33+F35+F37+F39+F41</f>
        <v>4730.9302099999995</v>
      </c>
      <c r="G32" s="157">
        <f>G33+G35+G37+G39+G41</f>
        <v>4699.68291</v>
      </c>
      <c r="H32" s="173">
        <f t="shared" si="1"/>
        <v>99.33951044270427</v>
      </c>
    </row>
    <row r="33" spans="1:8" ht="17.25" customHeight="1">
      <c r="A33" s="172" t="s">
        <v>281</v>
      </c>
      <c r="B33" s="155"/>
      <c r="C33" s="296" t="s">
        <v>202</v>
      </c>
      <c r="D33" s="290"/>
      <c r="E33" s="291"/>
      <c r="F33" s="157">
        <f>F34</f>
        <v>80</v>
      </c>
      <c r="G33" s="157">
        <f>G34</f>
        <v>80</v>
      </c>
      <c r="H33" s="173">
        <f t="shared" si="1"/>
        <v>100</v>
      </c>
    </row>
    <row r="34" spans="1:8" ht="51" customHeight="1">
      <c r="A34" s="191"/>
      <c r="B34" s="155">
        <v>600</v>
      </c>
      <c r="C34" s="296" t="s">
        <v>86</v>
      </c>
      <c r="D34" s="290"/>
      <c r="E34" s="291"/>
      <c r="F34" s="157">
        <v>80</v>
      </c>
      <c r="G34" s="157">
        <v>80</v>
      </c>
      <c r="H34" s="173">
        <f t="shared" si="1"/>
        <v>100</v>
      </c>
    </row>
    <row r="35" spans="1:8" ht="31.5" customHeight="1">
      <c r="A35" s="172" t="s">
        <v>283</v>
      </c>
      <c r="B35" s="155"/>
      <c r="C35" s="296" t="s">
        <v>96</v>
      </c>
      <c r="D35" s="290"/>
      <c r="E35" s="291"/>
      <c r="F35" s="157">
        <f>F36</f>
        <v>660</v>
      </c>
      <c r="G35" s="157">
        <f>G36</f>
        <v>660</v>
      </c>
      <c r="H35" s="173">
        <f t="shared" si="1"/>
        <v>100</v>
      </c>
    </row>
    <row r="36" spans="1:8" ht="49.5" customHeight="1">
      <c r="A36" s="191"/>
      <c r="B36" s="155">
        <v>600</v>
      </c>
      <c r="C36" s="296" t="s">
        <v>86</v>
      </c>
      <c r="D36" s="290"/>
      <c r="E36" s="291"/>
      <c r="F36" s="157">
        <f>700-40</f>
        <v>660</v>
      </c>
      <c r="G36" s="157">
        <f>700-40</f>
        <v>660</v>
      </c>
      <c r="H36" s="173">
        <f t="shared" si="1"/>
        <v>100</v>
      </c>
    </row>
    <row r="37" spans="1:8" ht="18" customHeight="1">
      <c r="A37" s="172" t="s">
        <v>284</v>
      </c>
      <c r="B37" s="155"/>
      <c r="C37" s="307" t="s">
        <v>95</v>
      </c>
      <c r="D37" s="309"/>
      <c r="E37" s="310"/>
      <c r="F37" s="157">
        <f>F38</f>
        <v>441.8</v>
      </c>
      <c r="G37" s="157">
        <f>G38</f>
        <v>410.5561</v>
      </c>
      <c r="H37" s="173">
        <f t="shared" si="1"/>
        <v>92.9280443639656</v>
      </c>
    </row>
    <row r="38" spans="1:8" ht="48" customHeight="1">
      <c r="A38" s="191"/>
      <c r="B38" s="155">
        <v>600</v>
      </c>
      <c r="C38" s="296" t="s">
        <v>86</v>
      </c>
      <c r="D38" s="290"/>
      <c r="E38" s="291"/>
      <c r="F38" s="157">
        <f>250+86.8+7.63545+97.36455</f>
        <v>441.8</v>
      </c>
      <c r="G38" s="157">
        <v>410.5561</v>
      </c>
      <c r="H38" s="173">
        <f t="shared" si="1"/>
        <v>92.9280443639656</v>
      </c>
    </row>
    <row r="39" spans="1:8" ht="17.25" customHeight="1">
      <c r="A39" s="154" t="s">
        <v>285</v>
      </c>
      <c r="B39" s="155"/>
      <c r="C39" s="296" t="s">
        <v>93</v>
      </c>
      <c r="D39" s="290"/>
      <c r="E39" s="291"/>
      <c r="F39" s="157">
        <f>F40</f>
        <v>3429.13021</v>
      </c>
      <c r="G39" s="157">
        <f>G40</f>
        <v>3429.12681</v>
      </c>
      <c r="H39" s="173">
        <f t="shared" si="1"/>
        <v>99.99990084949269</v>
      </c>
    </row>
    <row r="40" spans="1:8" ht="45.75" customHeight="1">
      <c r="A40" s="154"/>
      <c r="B40" s="155">
        <v>200</v>
      </c>
      <c r="C40" s="296" t="s">
        <v>157</v>
      </c>
      <c r="D40" s="290"/>
      <c r="E40" s="291"/>
      <c r="F40" s="157">
        <f>3200+183.26731+300.23269-254.36979</f>
        <v>3429.13021</v>
      </c>
      <c r="G40" s="157">
        <v>3429.12681</v>
      </c>
      <c r="H40" s="173">
        <f t="shared" si="1"/>
        <v>99.99990084949269</v>
      </c>
    </row>
    <row r="41" spans="1:8" ht="30.75" customHeight="1">
      <c r="A41" s="154" t="s">
        <v>350</v>
      </c>
      <c r="B41" s="155"/>
      <c r="C41" s="296" t="s">
        <v>389</v>
      </c>
      <c r="D41" s="290"/>
      <c r="E41" s="291"/>
      <c r="F41" s="157">
        <f>F42</f>
        <v>120</v>
      </c>
      <c r="G41" s="157">
        <f>G42</f>
        <v>120</v>
      </c>
      <c r="H41" s="173">
        <f t="shared" si="1"/>
        <v>100</v>
      </c>
    </row>
    <row r="42" spans="1:8" ht="33" customHeight="1">
      <c r="A42" s="154"/>
      <c r="B42" s="155">
        <v>600</v>
      </c>
      <c r="C42" s="296" t="s">
        <v>86</v>
      </c>
      <c r="D42" s="290"/>
      <c r="E42" s="291"/>
      <c r="F42" s="157">
        <v>120</v>
      </c>
      <c r="G42" s="157">
        <v>120</v>
      </c>
      <c r="H42" s="173">
        <f t="shared" si="1"/>
        <v>100</v>
      </c>
    </row>
    <row r="43" spans="1:8" ht="32.25" customHeight="1">
      <c r="A43" s="154" t="s">
        <v>319</v>
      </c>
      <c r="B43" s="155"/>
      <c r="C43" s="296" t="s">
        <v>320</v>
      </c>
      <c r="D43" s="290"/>
      <c r="E43" s="291"/>
      <c r="F43" s="157">
        <f>F44+F46</f>
        <v>104.39999999999999</v>
      </c>
      <c r="G43" s="157">
        <f>G44+G46</f>
        <v>104.39999999999999</v>
      </c>
      <c r="H43" s="173">
        <f t="shared" si="1"/>
        <v>100.00000000000001</v>
      </c>
    </row>
    <row r="44" spans="1:8" ht="30" customHeight="1">
      <c r="A44" s="154" t="s">
        <v>321</v>
      </c>
      <c r="B44" s="155"/>
      <c r="C44" s="296" t="s">
        <v>322</v>
      </c>
      <c r="D44" s="290"/>
      <c r="E44" s="291"/>
      <c r="F44" s="157">
        <f>F45</f>
        <v>19.799999999999997</v>
      </c>
      <c r="G44" s="157">
        <f>G45</f>
        <v>19.799999999999997</v>
      </c>
      <c r="H44" s="173">
        <f t="shared" si="1"/>
        <v>100</v>
      </c>
    </row>
    <row r="45" spans="1:8" ht="46.5" customHeight="1">
      <c r="A45" s="154"/>
      <c r="B45" s="155">
        <v>200</v>
      </c>
      <c r="C45" s="296" t="s">
        <v>157</v>
      </c>
      <c r="D45" s="290"/>
      <c r="E45" s="291"/>
      <c r="F45" s="157">
        <f>100-80.2</f>
        <v>19.799999999999997</v>
      </c>
      <c r="G45" s="157">
        <f>100-80.2</f>
        <v>19.799999999999997</v>
      </c>
      <c r="H45" s="173">
        <f t="shared" si="1"/>
        <v>100</v>
      </c>
    </row>
    <row r="46" spans="1:8" ht="33.75" customHeight="1">
      <c r="A46" s="154" t="s">
        <v>323</v>
      </c>
      <c r="B46" s="155"/>
      <c r="C46" s="296" t="s">
        <v>324</v>
      </c>
      <c r="D46" s="290"/>
      <c r="E46" s="291"/>
      <c r="F46" s="157">
        <f>F47</f>
        <v>84.6</v>
      </c>
      <c r="G46" s="157">
        <f>G47</f>
        <v>84.6</v>
      </c>
      <c r="H46" s="173">
        <f t="shared" si="1"/>
        <v>100</v>
      </c>
    </row>
    <row r="47" spans="1:8" ht="48" customHeight="1">
      <c r="A47" s="154"/>
      <c r="B47" s="155">
        <v>200</v>
      </c>
      <c r="C47" s="296" t="s">
        <v>157</v>
      </c>
      <c r="D47" s="290"/>
      <c r="E47" s="291"/>
      <c r="F47" s="157">
        <f>100-15.4</f>
        <v>84.6</v>
      </c>
      <c r="G47" s="157">
        <f>100-15.4</f>
        <v>84.6</v>
      </c>
      <c r="H47" s="173">
        <f t="shared" si="1"/>
        <v>100</v>
      </c>
    </row>
    <row r="48" spans="1:8" ht="30.75" customHeight="1">
      <c r="A48" s="154" t="s">
        <v>204</v>
      </c>
      <c r="B48" s="155"/>
      <c r="C48" s="296" t="s">
        <v>390</v>
      </c>
      <c r="D48" s="290"/>
      <c r="E48" s="291"/>
      <c r="F48" s="157">
        <f aca="true" t="shared" si="2" ref="F48:G50">F49</f>
        <v>2264.1</v>
      </c>
      <c r="G48" s="157">
        <f t="shared" si="2"/>
        <v>2264.1</v>
      </c>
      <c r="H48" s="173">
        <f t="shared" si="1"/>
        <v>100</v>
      </c>
    </row>
    <row r="49" spans="1:8" ht="78" customHeight="1">
      <c r="A49" s="154" t="s">
        <v>205</v>
      </c>
      <c r="B49" s="155"/>
      <c r="C49" s="296" t="s">
        <v>391</v>
      </c>
      <c r="D49" s="290"/>
      <c r="E49" s="291"/>
      <c r="F49" s="157">
        <f t="shared" si="2"/>
        <v>2264.1</v>
      </c>
      <c r="G49" s="157">
        <f t="shared" si="2"/>
        <v>2264.1</v>
      </c>
      <c r="H49" s="173">
        <f t="shared" si="1"/>
        <v>100</v>
      </c>
    </row>
    <row r="50" spans="1:8" ht="47.25" customHeight="1">
      <c r="A50" s="154" t="s">
        <v>291</v>
      </c>
      <c r="B50" s="155"/>
      <c r="C50" s="296" t="s">
        <v>206</v>
      </c>
      <c r="D50" s="290"/>
      <c r="E50" s="291"/>
      <c r="F50" s="157">
        <f t="shared" si="2"/>
        <v>2264.1</v>
      </c>
      <c r="G50" s="157">
        <f t="shared" si="2"/>
        <v>2264.1</v>
      </c>
      <c r="H50" s="173">
        <f t="shared" si="1"/>
        <v>100</v>
      </c>
    </row>
    <row r="51" spans="1:8" ht="47.25" customHeight="1">
      <c r="A51" s="154"/>
      <c r="B51" s="155">
        <v>600</v>
      </c>
      <c r="C51" s="296" t="s">
        <v>86</v>
      </c>
      <c r="D51" s="290"/>
      <c r="E51" s="291"/>
      <c r="F51" s="157">
        <f>2264.1+160-160</f>
        <v>2264.1</v>
      </c>
      <c r="G51" s="157">
        <f>2264.1+160-160</f>
        <v>2264.1</v>
      </c>
      <c r="H51" s="173">
        <f t="shared" si="1"/>
        <v>100</v>
      </c>
    </row>
    <row r="52" spans="1:8" ht="46.5" customHeight="1">
      <c r="A52" s="154" t="s">
        <v>178</v>
      </c>
      <c r="B52" s="155"/>
      <c r="C52" s="296" t="s">
        <v>392</v>
      </c>
      <c r="D52" s="290"/>
      <c r="E52" s="291"/>
      <c r="F52" s="157">
        <f>F53+F71</f>
        <v>4093.73733</v>
      </c>
      <c r="G52" s="157">
        <f>G53+G71</f>
        <v>3967.0568700000003</v>
      </c>
      <c r="H52" s="173">
        <f t="shared" si="1"/>
        <v>96.90550590357493</v>
      </c>
    </row>
    <row r="53" spans="1:8" ht="30.75" customHeight="1">
      <c r="A53" s="154" t="s">
        <v>179</v>
      </c>
      <c r="B53" s="155"/>
      <c r="C53" s="296" t="s">
        <v>393</v>
      </c>
      <c r="D53" s="290"/>
      <c r="E53" s="291"/>
      <c r="F53" s="157">
        <f>F54+F59+F64</f>
        <v>3891.6750899999997</v>
      </c>
      <c r="G53" s="157">
        <f>G54+G59+G64</f>
        <v>3791.8402300000002</v>
      </c>
      <c r="H53" s="173">
        <f t="shared" si="1"/>
        <v>97.43465583094195</v>
      </c>
    </row>
    <row r="54" spans="1:8" ht="36" customHeight="1">
      <c r="A54" s="154" t="s">
        <v>180</v>
      </c>
      <c r="B54" s="155"/>
      <c r="C54" s="296" t="s">
        <v>394</v>
      </c>
      <c r="D54" s="290"/>
      <c r="E54" s="291"/>
      <c r="F54" s="157">
        <f>F57+F55</f>
        <v>256.49181999999996</v>
      </c>
      <c r="G54" s="157">
        <f>G57+G55</f>
        <v>202.49182000000002</v>
      </c>
      <c r="H54" s="173">
        <f t="shared" si="1"/>
        <v>78.9466970135734</v>
      </c>
    </row>
    <row r="55" spans="1:8" ht="32.25" customHeight="1">
      <c r="A55" s="154" t="s">
        <v>255</v>
      </c>
      <c r="B55" s="155"/>
      <c r="C55" s="296" t="s">
        <v>302</v>
      </c>
      <c r="D55" s="290"/>
      <c r="E55" s="291"/>
      <c r="F55" s="157">
        <f>F56</f>
        <v>253.09181999999998</v>
      </c>
      <c r="G55" s="157">
        <f>G56</f>
        <v>199.09182</v>
      </c>
      <c r="H55" s="173">
        <f t="shared" si="1"/>
        <v>78.66386989512344</v>
      </c>
    </row>
    <row r="56" spans="1:8" ht="45" customHeight="1">
      <c r="A56" s="154"/>
      <c r="B56" s="155">
        <v>200</v>
      </c>
      <c r="C56" s="296" t="s">
        <v>157</v>
      </c>
      <c r="D56" s="290"/>
      <c r="E56" s="291"/>
      <c r="F56" s="157">
        <f>150+120.17467-17.08285</f>
        <v>253.09181999999998</v>
      </c>
      <c r="G56" s="157">
        <v>199.09182</v>
      </c>
      <c r="H56" s="173">
        <f t="shared" si="1"/>
        <v>78.66386989512344</v>
      </c>
    </row>
    <row r="57" spans="1:8" ht="16.5" customHeight="1">
      <c r="A57" s="154" t="s">
        <v>327</v>
      </c>
      <c r="B57" s="155"/>
      <c r="C57" s="296" t="s">
        <v>169</v>
      </c>
      <c r="D57" s="290"/>
      <c r="E57" s="291"/>
      <c r="F57" s="157">
        <f>F58</f>
        <v>3.4</v>
      </c>
      <c r="G57" s="157">
        <f>G58</f>
        <v>3.4</v>
      </c>
      <c r="H57" s="173">
        <f t="shared" si="1"/>
        <v>99.99999999999999</v>
      </c>
    </row>
    <row r="58" spans="1:8" ht="45" customHeight="1">
      <c r="A58" s="154"/>
      <c r="B58" s="155">
        <v>200</v>
      </c>
      <c r="C58" s="296" t="s">
        <v>157</v>
      </c>
      <c r="D58" s="290"/>
      <c r="E58" s="291"/>
      <c r="F58" s="157">
        <v>3.4</v>
      </c>
      <c r="G58" s="157">
        <v>3.4</v>
      </c>
      <c r="H58" s="173">
        <f t="shared" si="1"/>
        <v>99.99999999999999</v>
      </c>
    </row>
    <row r="59" spans="1:8" ht="30.75" customHeight="1">
      <c r="A59" s="154" t="s">
        <v>181</v>
      </c>
      <c r="B59" s="155"/>
      <c r="C59" s="296" t="s">
        <v>345</v>
      </c>
      <c r="D59" s="290"/>
      <c r="E59" s="291"/>
      <c r="F59" s="157">
        <f>F60+F62</f>
        <v>3330.51402</v>
      </c>
      <c r="G59" s="157">
        <f>G60+G62</f>
        <v>3300.688</v>
      </c>
      <c r="H59" s="173">
        <f t="shared" si="1"/>
        <v>99.10446195929839</v>
      </c>
    </row>
    <row r="60" spans="1:8" ht="145.5" customHeight="1">
      <c r="A60" s="154" t="s">
        <v>256</v>
      </c>
      <c r="B60" s="155"/>
      <c r="C60" s="296" t="s">
        <v>257</v>
      </c>
      <c r="D60" s="290"/>
      <c r="E60" s="291"/>
      <c r="F60" s="157">
        <f>F61</f>
        <v>2574.688</v>
      </c>
      <c r="G60" s="157">
        <f>G61</f>
        <v>2574.688</v>
      </c>
      <c r="H60" s="173">
        <f t="shared" si="1"/>
        <v>100</v>
      </c>
    </row>
    <row r="61" spans="1:8" ht="15" customHeight="1">
      <c r="A61" s="154"/>
      <c r="B61" s="155">
        <v>800</v>
      </c>
      <c r="C61" s="297" t="s">
        <v>69</v>
      </c>
      <c r="D61" s="298"/>
      <c r="E61" s="299"/>
      <c r="F61" s="157">
        <f>1300+831.32+443.368</f>
        <v>2574.688</v>
      </c>
      <c r="G61" s="157">
        <v>2574.688</v>
      </c>
      <c r="H61" s="173">
        <f t="shared" si="1"/>
        <v>100</v>
      </c>
    </row>
    <row r="62" spans="1:8" ht="31.5" customHeight="1">
      <c r="A62" s="154" t="s">
        <v>346</v>
      </c>
      <c r="B62" s="155"/>
      <c r="C62" s="296" t="s">
        <v>273</v>
      </c>
      <c r="D62" s="290"/>
      <c r="E62" s="291"/>
      <c r="F62" s="157">
        <f>F63</f>
        <v>755.82602</v>
      </c>
      <c r="G62" s="157">
        <f>G63</f>
        <v>726</v>
      </c>
      <c r="H62" s="173">
        <f t="shared" si="1"/>
        <v>96.0538511230402</v>
      </c>
    </row>
    <row r="63" spans="1:8" ht="45.75" customHeight="1">
      <c r="A63" s="154"/>
      <c r="B63" s="155">
        <v>200</v>
      </c>
      <c r="C63" s="296" t="s">
        <v>157</v>
      </c>
      <c r="D63" s="290"/>
      <c r="E63" s="291"/>
      <c r="F63" s="157">
        <f>500-443.368+436+252.68285+89.69375+34.9914-54-16.17474-43.99924</f>
        <v>755.82602</v>
      </c>
      <c r="G63" s="157">
        <v>726</v>
      </c>
      <c r="H63" s="173">
        <f t="shared" si="1"/>
        <v>96.0538511230402</v>
      </c>
    </row>
    <row r="64" spans="1:8" ht="45.75" customHeight="1">
      <c r="A64" s="154" t="s">
        <v>182</v>
      </c>
      <c r="B64" s="155"/>
      <c r="C64" s="296" t="s">
        <v>395</v>
      </c>
      <c r="D64" s="290"/>
      <c r="E64" s="291"/>
      <c r="F64" s="157">
        <f>F65+F67+F69</f>
        <v>304.66925</v>
      </c>
      <c r="G64" s="157">
        <f>G65+G67+G69</f>
        <v>288.66040999999996</v>
      </c>
      <c r="H64" s="173">
        <f t="shared" si="1"/>
        <v>94.74550188442056</v>
      </c>
    </row>
    <row r="65" spans="1:8" ht="48" customHeight="1">
      <c r="A65" s="154" t="s">
        <v>275</v>
      </c>
      <c r="B65" s="155"/>
      <c r="C65" s="296" t="s">
        <v>170</v>
      </c>
      <c r="D65" s="290"/>
      <c r="E65" s="291"/>
      <c r="F65" s="157">
        <f>F66</f>
        <v>59.199999999999996</v>
      </c>
      <c r="G65" s="157">
        <f>G66</f>
        <v>59.199999999999996</v>
      </c>
      <c r="H65" s="173">
        <f t="shared" si="1"/>
        <v>100</v>
      </c>
    </row>
    <row r="66" spans="1:8" ht="43.5" customHeight="1">
      <c r="A66" s="154"/>
      <c r="B66" s="155">
        <v>200</v>
      </c>
      <c r="C66" s="296" t="s">
        <v>157</v>
      </c>
      <c r="D66" s="290"/>
      <c r="E66" s="291"/>
      <c r="F66" s="157">
        <f>62.4-3.24+0.04</f>
        <v>59.199999999999996</v>
      </c>
      <c r="G66" s="157">
        <f>62.4-3.24+0.04</f>
        <v>59.199999999999996</v>
      </c>
      <c r="H66" s="173">
        <f t="shared" si="1"/>
        <v>100</v>
      </c>
    </row>
    <row r="67" spans="1:8" ht="48" customHeight="1">
      <c r="A67" s="154" t="s">
        <v>276</v>
      </c>
      <c r="B67" s="155"/>
      <c r="C67" s="296" t="s">
        <v>199</v>
      </c>
      <c r="D67" s="290"/>
      <c r="E67" s="291"/>
      <c r="F67" s="157">
        <f>F68</f>
        <v>115.6</v>
      </c>
      <c r="G67" s="157">
        <f>G68</f>
        <v>99.59116</v>
      </c>
      <c r="H67" s="173">
        <f t="shared" si="1"/>
        <v>86.15152249134948</v>
      </c>
    </row>
    <row r="68" spans="1:8" ht="48" customHeight="1">
      <c r="A68" s="154"/>
      <c r="B68" s="155">
        <v>200</v>
      </c>
      <c r="C68" s="296" t="s">
        <v>157</v>
      </c>
      <c r="D68" s="290"/>
      <c r="E68" s="291"/>
      <c r="F68" s="157">
        <f>100.6+15</f>
        <v>115.6</v>
      </c>
      <c r="G68" s="157">
        <v>99.59116</v>
      </c>
      <c r="H68" s="173">
        <f t="shared" si="1"/>
        <v>86.15152249134948</v>
      </c>
    </row>
    <row r="69" spans="1:8" ht="63.75" customHeight="1">
      <c r="A69" s="154" t="s">
        <v>347</v>
      </c>
      <c r="B69" s="155"/>
      <c r="C69" s="296" t="s">
        <v>200</v>
      </c>
      <c r="D69" s="290"/>
      <c r="E69" s="291"/>
      <c r="F69" s="157">
        <f>F70</f>
        <v>129.86925</v>
      </c>
      <c r="G69" s="157">
        <f>G70</f>
        <v>129.86925</v>
      </c>
      <c r="H69" s="173">
        <f t="shared" si="1"/>
        <v>100</v>
      </c>
    </row>
    <row r="70" spans="1:8" ht="44.25" customHeight="1">
      <c r="A70" s="154"/>
      <c r="B70" s="155">
        <v>200</v>
      </c>
      <c r="C70" s="296" t="s">
        <v>157</v>
      </c>
      <c r="D70" s="290"/>
      <c r="E70" s="291"/>
      <c r="F70" s="157">
        <f>100+50-20.13075</f>
        <v>129.86925</v>
      </c>
      <c r="G70" s="157">
        <v>129.86925</v>
      </c>
      <c r="H70" s="173">
        <f t="shared" si="1"/>
        <v>100</v>
      </c>
    </row>
    <row r="71" spans="1:8" ht="34.5" customHeight="1">
      <c r="A71" s="154" t="s">
        <v>183</v>
      </c>
      <c r="B71" s="155"/>
      <c r="C71" s="296" t="s">
        <v>396</v>
      </c>
      <c r="D71" s="290"/>
      <c r="E71" s="291"/>
      <c r="F71" s="157">
        <f>F72+F77</f>
        <v>202.06224000000003</v>
      </c>
      <c r="G71" s="157">
        <f>G72+G77</f>
        <v>175.21663999999998</v>
      </c>
      <c r="H71" s="173">
        <f t="shared" si="1"/>
        <v>86.71419261708668</v>
      </c>
    </row>
    <row r="72" spans="1:8" ht="45" customHeight="1">
      <c r="A72" s="154" t="s">
        <v>184</v>
      </c>
      <c r="B72" s="155"/>
      <c r="C72" s="296" t="s">
        <v>397</v>
      </c>
      <c r="D72" s="290"/>
      <c r="E72" s="291"/>
      <c r="F72" s="157">
        <f>F73+F75</f>
        <v>52.4</v>
      </c>
      <c r="G72" s="157">
        <f>G73+G75</f>
        <v>52.434</v>
      </c>
      <c r="H72" s="173">
        <f t="shared" si="1"/>
        <v>100.0648854961832</v>
      </c>
    </row>
    <row r="73" spans="1:8" ht="61.5" customHeight="1">
      <c r="A73" s="154" t="s">
        <v>258</v>
      </c>
      <c r="B73" s="155"/>
      <c r="C73" s="296" t="s">
        <v>171</v>
      </c>
      <c r="D73" s="290"/>
      <c r="E73" s="291"/>
      <c r="F73" s="157">
        <f>F74</f>
        <v>36</v>
      </c>
      <c r="G73" s="157">
        <f>G74</f>
        <v>36</v>
      </c>
      <c r="H73" s="173">
        <f t="shared" si="1"/>
        <v>100</v>
      </c>
    </row>
    <row r="74" spans="1:8" ht="45.75" customHeight="1">
      <c r="A74" s="154"/>
      <c r="B74" s="155">
        <v>200</v>
      </c>
      <c r="C74" s="296" t="s">
        <v>157</v>
      </c>
      <c r="D74" s="290"/>
      <c r="E74" s="291"/>
      <c r="F74" s="192">
        <v>36</v>
      </c>
      <c r="G74" s="192">
        <v>36</v>
      </c>
      <c r="H74" s="173">
        <f t="shared" si="1"/>
        <v>100</v>
      </c>
    </row>
    <row r="75" spans="1:8" ht="32.25" customHeight="1">
      <c r="A75" s="154" t="s">
        <v>329</v>
      </c>
      <c r="B75" s="155"/>
      <c r="C75" s="296" t="s">
        <v>172</v>
      </c>
      <c r="D75" s="290"/>
      <c r="E75" s="291"/>
      <c r="F75" s="157">
        <f>F76</f>
        <v>16.4</v>
      </c>
      <c r="G75" s="157">
        <f>G76</f>
        <v>16.434</v>
      </c>
      <c r="H75" s="173">
        <v>100</v>
      </c>
    </row>
    <row r="76" spans="1:8" ht="48" customHeight="1">
      <c r="A76" s="154"/>
      <c r="B76" s="155">
        <v>200</v>
      </c>
      <c r="C76" s="296" t="s">
        <v>157</v>
      </c>
      <c r="D76" s="290"/>
      <c r="E76" s="291"/>
      <c r="F76" s="192">
        <v>16.4</v>
      </c>
      <c r="G76" s="192">
        <v>16.434</v>
      </c>
      <c r="H76" s="173">
        <v>100</v>
      </c>
    </row>
    <row r="77" spans="1:8" ht="38.25" customHeight="1">
      <c r="A77" s="154" t="s">
        <v>185</v>
      </c>
      <c r="B77" s="155"/>
      <c r="C77" s="296" t="s">
        <v>398</v>
      </c>
      <c r="D77" s="290"/>
      <c r="E77" s="291"/>
      <c r="F77" s="157">
        <f>F78+F80</f>
        <v>149.66224000000003</v>
      </c>
      <c r="G77" s="157">
        <f>G78+G80</f>
        <v>122.78264</v>
      </c>
      <c r="H77" s="173">
        <f aca="true" t="shared" si="3" ref="H77:H138">G77/F77%</f>
        <v>82.03982514226699</v>
      </c>
    </row>
    <row r="78" spans="1:8" ht="62.25" customHeight="1">
      <c r="A78" s="154" t="s">
        <v>330</v>
      </c>
      <c r="B78" s="155"/>
      <c r="C78" s="296" t="s">
        <v>173</v>
      </c>
      <c r="D78" s="290"/>
      <c r="E78" s="291"/>
      <c r="F78" s="157">
        <f>F79</f>
        <v>140.66224000000003</v>
      </c>
      <c r="G78" s="157">
        <f>G79</f>
        <v>113.78264</v>
      </c>
      <c r="H78" s="173">
        <f t="shared" si="3"/>
        <v>80.89067826589422</v>
      </c>
    </row>
    <row r="79" spans="1:8" ht="45.75" customHeight="1">
      <c r="A79" s="154"/>
      <c r="B79" s="155">
        <v>200</v>
      </c>
      <c r="C79" s="296" t="s">
        <v>157</v>
      </c>
      <c r="D79" s="290"/>
      <c r="E79" s="291"/>
      <c r="F79" s="157">
        <f>70+48.5275+6+16.17474-0.04</f>
        <v>140.66224000000003</v>
      </c>
      <c r="G79" s="157">
        <v>113.78264</v>
      </c>
      <c r="H79" s="173">
        <f t="shared" si="3"/>
        <v>80.89067826589422</v>
      </c>
    </row>
    <row r="80" spans="1:8" ht="32.25" customHeight="1">
      <c r="A80" s="154" t="s">
        <v>331</v>
      </c>
      <c r="B80" s="155"/>
      <c r="C80" s="296" t="s">
        <v>174</v>
      </c>
      <c r="D80" s="290"/>
      <c r="E80" s="291"/>
      <c r="F80" s="157">
        <f>F81</f>
        <v>9</v>
      </c>
      <c r="G80" s="157">
        <f>G81</f>
        <v>9</v>
      </c>
      <c r="H80" s="173">
        <f t="shared" si="3"/>
        <v>100</v>
      </c>
    </row>
    <row r="81" spans="1:8" ht="47.25" customHeight="1">
      <c r="A81" s="154"/>
      <c r="B81" s="155">
        <v>200</v>
      </c>
      <c r="C81" s="296" t="s">
        <v>157</v>
      </c>
      <c r="D81" s="290"/>
      <c r="E81" s="291"/>
      <c r="F81" s="157">
        <f>4+5</f>
        <v>9</v>
      </c>
      <c r="G81" s="157">
        <f>4+5</f>
        <v>9</v>
      </c>
      <c r="H81" s="173">
        <f t="shared" si="3"/>
        <v>100</v>
      </c>
    </row>
    <row r="82" spans="1:8" ht="45.75" customHeight="1">
      <c r="A82" s="154" t="s">
        <v>164</v>
      </c>
      <c r="B82" s="155"/>
      <c r="C82" s="296" t="s">
        <v>399</v>
      </c>
      <c r="D82" s="290"/>
      <c r="E82" s="291"/>
      <c r="F82" s="157">
        <f>F83</f>
        <v>100</v>
      </c>
      <c r="G82" s="157">
        <f>G83</f>
        <v>0</v>
      </c>
      <c r="H82" s="173">
        <f t="shared" si="3"/>
        <v>0</v>
      </c>
    </row>
    <row r="83" spans="1:8" ht="31.5" customHeight="1">
      <c r="A83" s="154" t="s">
        <v>165</v>
      </c>
      <c r="B83" s="155"/>
      <c r="C83" s="296" t="s">
        <v>400</v>
      </c>
      <c r="D83" s="290"/>
      <c r="E83" s="291"/>
      <c r="F83" s="192">
        <f>F85</f>
        <v>100</v>
      </c>
      <c r="G83" s="192">
        <f>G85</f>
        <v>0</v>
      </c>
      <c r="H83" s="173">
        <f t="shared" si="3"/>
        <v>0</v>
      </c>
    </row>
    <row r="84" spans="1:8" ht="84" customHeight="1">
      <c r="A84" s="154" t="s">
        <v>166</v>
      </c>
      <c r="B84" s="155"/>
      <c r="C84" s="296" t="s">
        <v>375</v>
      </c>
      <c r="D84" s="290"/>
      <c r="E84" s="291"/>
      <c r="F84" s="157">
        <f>F85</f>
        <v>100</v>
      </c>
      <c r="G84" s="157">
        <f>G85</f>
        <v>0</v>
      </c>
      <c r="H84" s="173">
        <f t="shared" si="3"/>
        <v>0</v>
      </c>
    </row>
    <row r="85" spans="1:8" ht="61.5" customHeight="1">
      <c r="A85" s="154" t="s">
        <v>254</v>
      </c>
      <c r="B85" s="155"/>
      <c r="C85" s="296" t="s">
        <v>376</v>
      </c>
      <c r="D85" s="290"/>
      <c r="E85" s="291"/>
      <c r="F85" s="157">
        <f>F86</f>
        <v>100</v>
      </c>
      <c r="G85" s="157">
        <f>G86</f>
        <v>0</v>
      </c>
      <c r="H85" s="173">
        <f t="shared" si="3"/>
        <v>0</v>
      </c>
    </row>
    <row r="86" spans="1:8" ht="15" customHeight="1">
      <c r="A86" s="154"/>
      <c r="B86" s="155">
        <v>800</v>
      </c>
      <c r="C86" s="296" t="s">
        <v>69</v>
      </c>
      <c r="D86" s="290"/>
      <c r="E86" s="291"/>
      <c r="F86" s="192">
        <v>100</v>
      </c>
      <c r="G86" s="192">
        <v>0</v>
      </c>
      <c r="H86" s="173">
        <f t="shared" si="3"/>
        <v>0</v>
      </c>
    </row>
    <row r="87" spans="1:8" ht="45.75" customHeight="1">
      <c r="A87" s="154" t="s">
        <v>192</v>
      </c>
      <c r="B87" s="155"/>
      <c r="C87" s="296" t="s">
        <v>332</v>
      </c>
      <c r="D87" s="290"/>
      <c r="E87" s="291"/>
      <c r="F87" s="157">
        <f>F88+F92</f>
        <v>364.9</v>
      </c>
      <c r="G87" s="157">
        <f>G88+G92</f>
        <v>172.228</v>
      </c>
      <c r="H87" s="173">
        <f t="shared" si="3"/>
        <v>47.19868457111538</v>
      </c>
    </row>
    <row r="88" spans="1:8" ht="60.75" customHeight="1">
      <c r="A88" s="154" t="s">
        <v>193</v>
      </c>
      <c r="B88" s="193"/>
      <c r="C88" s="296" t="s">
        <v>401</v>
      </c>
      <c r="D88" s="290"/>
      <c r="E88" s="291"/>
      <c r="F88" s="192">
        <f aca="true" t="shared" si="4" ref="F88:G90">F89</f>
        <v>180</v>
      </c>
      <c r="G88" s="192">
        <f t="shared" si="4"/>
        <v>171.328</v>
      </c>
      <c r="H88" s="173">
        <f t="shared" si="3"/>
        <v>95.18222222222222</v>
      </c>
    </row>
    <row r="89" spans="1:8" ht="60.75" customHeight="1">
      <c r="A89" s="154" t="s">
        <v>339</v>
      </c>
      <c r="B89" s="155"/>
      <c r="C89" s="296" t="s">
        <v>402</v>
      </c>
      <c r="D89" s="290"/>
      <c r="E89" s="291"/>
      <c r="F89" s="157">
        <f t="shared" si="4"/>
        <v>180</v>
      </c>
      <c r="G89" s="157">
        <f t="shared" si="4"/>
        <v>171.328</v>
      </c>
      <c r="H89" s="173">
        <f t="shared" si="3"/>
        <v>95.18222222222222</v>
      </c>
    </row>
    <row r="90" spans="1:8" ht="46.5" customHeight="1">
      <c r="A90" s="154" t="s">
        <v>341</v>
      </c>
      <c r="B90" s="155"/>
      <c r="C90" s="296" t="s">
        <v>194</v>
      </c>
      <c r="D90" s="290"/>
      <c r="E90" s="291"/>
      <c r="F90" s="157">
        <f t="shared" si="4"/>
        <v>180</v>
      </c>
      <c r="G90" s="157">
        <f t="shared" si="4"/>
        <v>171.328</v>
      </c>
      <c r="H90" s="173">
        <f t="shared" si="3"/>
        <v>95.18222222222222</v>
      </c>
    </row>
    <row r="91" spans="1:8" ht="46.5" customHeight="1">
      <c r="A91" s="154"/>
      <c r="B91" s="90">
        <v>600</v>
      </c>
      <c r="C91" s="296" t="s">
        <v>86</v>
      </c>
      <c r="D91" s="290"/>
      <c r="E91" s="291"/>
      <c r="F91" s="157">
        <v>180</v>
      </c>
      <c r="G91" s="157">
        <v>171.328</v>
      </c>
      <c r="H91" s="173">
        <f t="shared" si="3"/>
        <v>95.18222222222222</v>
      </c>
    </row>
    <row r="92" spans="1:8" ht="50.25" customHeight="1">
      <c r="A92" s="154" t="s">
        <v>259</v>
      </c>
      <c r="B92" s="90"/>
      <c r="C92" s="297" t="s">
        <v>333</v>
      </c>
      <c r="D92" s="298"/>
      <c r="E92" s="299"/>
      <c r="F92" s="157">
        <f>F93</f>
        <v>184.89999999999998</v>
      </c>
      <c r="G92" s="157">
        <f>G93</f>
        <v>0.9</v>
      </c>
      <c r="H92" s="173">
        <f t="shared" si="3"/>
        <v>0.4867495943753381</v>
      </c>
    </row>
    <row r="93" spans="1:8" ht="46.5" customHeight="1">
      <c r="A93" s="154" t="s">
        <v>261</v>
      </c>
      <c r="B93" s="90"/>
      <c r="C93" s="296" t="s">
        <v>262</v>
      </c>
      <c r="D93" s="290"/>
      <c r="E93" s="291"/>
      <c r="F93" s="157">
        <f>F94+F96</f>
        <v>184.89999999999998</v>
      </c>
      <c r="G93" s="157">
        <f>G94+G96</f>
        <v>0.9</v>
      </c>
      <c r="H93" s="173">
        <f t="shared" si="3"/>
        <v>0.4867495943753381</v>
      </c>
    </row>
    <row r="94" spans="1:8" ht="60.75" customHeight="1">
      <c r="A94" s="154" t="s">
        <v>265</v>
      </c>
      <c r="B94" s="90"/>
      <c r="C94" s="296" t="s">
        <v>266</v>
      </c>
      <c r="D94" s="290"/>
      <c r="E94" s="291"/>
      <c r="F94" s="157">
        <f>F95</f>
        <v>182.89999999999998</v>
      </c>
      <c r="G94" s="157">
        <f>G95</f>
        <v>0.9</v>
      </c>
      <c r="H94" s="173">
        <f t="shared" si="3"/>
        <v>0.49207217058501923</v>
      </c>
    </row>
    <row r="95" spans="1:8" ht="31.5" customHeight="1">
      <c r="A95" s="154"/>
      <c r="B95" s="76">
        <v>300</v>
      </c>
      <c r="C95" s="308" t="s">
        <v>106</v>
      </c>
      <c r="D95" s="298"/>
      <c r="E95" s="299"/>
      <c r="F95" s="167">
        <f>68.6+114.3</f>
        <v>182.89999999999998</v>
      </c>
      <c r="G95" s="167">
        <v>0.9</v>
      </c>
      <c r="H95" s="173">
        <f t="shared" si="3"/>
        <v>0.49207217058501923</v>
      </c>
    </row>
    <row r="96" spans="1:8" ht="60" customHeight="1">
      <c r="A96" s="154" t="s">
        <v>334</v>
      </c>
      <c r="B96" s="90"/>
      <c r="C96" s="296" t="s">
        <v>335</v>
      </c>
      <c r="D96" s="290"/>
      <c r="E96" s="291"/>
      <c r="F96" s="167">
        <f>F97</f>
        <v>2</v>
      </c>
      <c r="G96" s="167">
        <f>G97</f>
        <v>0</v>
      </c>
      <c r="H96" s="173">
        <f t="shared" si="3"/>
        <v>0</v>
      </c>
    </row>
    <row r="97" spans="1:8" ht="46.5" customHeight="1">
      <c r="A97" s="154"/>
      <c r="B97" s="90">
        <v>200</v>
      </c>
      <c r="C97" s="296" t="s">
        <v>157</v>
      </c>
      <c r="D97" s="290"/>
      <c r="E97" s="291"/>
      <c r="F97" s="167">
        <v>2</v>
      </c>
      <c r="G97" s="167">
        <v>0</v>
      </c>
      <c r="H97" s="173">
        <f t="shared" si="3"/>
        <v>0</v>
      </c>
    </row>
    <row r="98" spans="1:8" ht="60.75" customHeight="1">
      <c r="A98" s="154" t="s">
        <v>351</v>
      </c>
      <c r="B98" s="155"/>
      <c r="C98" s="296" t="s">
        <v>352</v>
      </c>
      <c r="D98" s="290"/>
      <c r="E98" s="291"/>
      <c r="F98" s="179">
        <f>F100</f>
        <v>6140.599999999999</v>
      </c>
      <c r="G98" s="179">
        <f>G100</f>
        <v>6106.66334</v>
      </c>
      <c r="H98" s="173">
        <f t="shared" si="3"/>
        <v>99.44733967364753</v>
      </c>
    </row>
    <row r="99" spans="1:8" ht="46.5" customHeight="1">
      <c r="A99" s="154" t="s">
        <v>353</v>
      </c>
      <c r="B99" s="155"/>
      <c r="C99" s="296" t="s">
        <v>354</v>
      </c>
      <c r="D99" s="290"/>
      <c r="E99" s="291"/>
      <c r="F99" s="179">
        <f>F100</f>
        <v>6140.599999999999</v>
      </c>
      <c r="G99" s="179">
        <f>G100</f>
        <v>6106.66334</v>
      </c>
      <c r="H99" s="173">
        <f t="shared" si="3"/>
        <v>99.44733967364753</v>
      </c>
    </row>
    <row r="100" spans="1:8" ht="31.5" customHeight="1">
      <c r="A100" s="154" t="s">
        <v>355</v>
      </c>
      <c r="B100" s="155"/>
      <c r="C100" s="296" t="s">
        <v>306</v>
      </c>
      <c r="D100" s="290"/>
      <c r="E100" s="291"/>
      <c r="F100" s="179">
        <f>F101+F103+F105</f>
        <v>6140.599999999999</v>
      </c>
      <c r="G100" s="179">
        <f>G101+G103+G105</f>
        <v>6106.66334</v>
      </c>
      <c r="H100" s="173">
        <f t="shared" si="3"/>
        <v>99.44733967364753</v>
      </c>
    </row>
    <row r="101" spans="1:8" ht="30.75" customHeight="1">
      <c r="A101" s="154" t="s">
        <v>356</v>
      </c>
      <c r="B101" s="155"/>
      <c r="C101" s="296" t="s">
        <v>270</v>
      </c>
      <c r="D101" s="290"/>
      <c r="E101" s="291"/>
      <c r="F101" s="179">
        <f>F102</f>
        <v>4689.188889999999</v>
      </c>
      <c r="G101" s="179">
        <f>G102</f>
        <v>4689.18889</v>
      </c>
      <c r="H101" s="173">
        <f t="shared" si="3"/>
        <v>100.00000000000001</v>
      </c>
    </row>
    <row r="102" spans="1:8" ht="47.25" customHeight="1">
      <c r="A102" s="154"/>
      <c r="B102" s="155">
        <v>200</v>
      </c>
      <c r="C102" s="296" t="s">
        <v>157</v>
      </c>
      <c r="D102" s="290"/>
      <c r="E102" s="291"/>
      <c r="F102" s="179">
        <f>531.75086+1139.4729+3080.7971-62.83197</f>
        <v>4689.188889999999</v>
      </c>
      <c r="G102" s="179">
        <v>4689.18889</v>
      </c>
      <c r="H102" s="173">
        <f t="shared" si="3"/>
        <v>100.00000000000001</v>
      </c>
    </row>
    <row r="103" spans="1:8" ht="33" customHeight="1">
      <c r="A103" s="154" t="s">
        <v>357</v>
      </c>
      <c r="B103" s="155"/>
      <c r="C103" s="296" t="s">
        <v>270</v>
      </c>
      <c r="D103" s="290"/>
      <c r="E103" s="291"/>
      <c r="F103" s="179">
        <f>F104</f>
        <v>1295.37914</v>
      </c>
      <c r="G103" s="179">
        <f>G104</f>
        <v>1262.47445</v>
      </c>
      <c r="H103" s="173">
        <f t="shared" si="3"/>
        <v>97.45984098524235</v>
      </c>
    </row>
    <row r="104" spans="1:8" ht="45" customHeight="1">
      <c r="A104" s="154"/>
      <c r="B104" s="155">
        <v>200</v>
      </c>
      <c r="C104" s="296" t="s">
        <v>157</v>
      </c>
      <c r="D104" s="290"/>
      <c r="E104" s="291"/>
      <c r="F104" s="179">
        <f>144.94914+1150.43</f>
        <v>1295.37914</v>
      </c>
      <c r="G104" s="179">
        <v>1262.47445</v>
      </c>
      <c r="H104" s="173">
        <f t="shared" si="3"/>
        <v>97.45984098524235</v>
      </c>
    </row>
    <row r="105" spans="1:8" ht="30" customHeight="1">
      <c r="A105" s="154" t="s">
        <v>358</v>
      </c>
      <c r="B105" s="155"/>
      <c r="C105" s="296" t="s">
        <v>359</v>
      </c>
      <c r="D105" s="290"/>
      <c r="E105" s="291"/>
      <c r="F105" s="179">
        <f>F106</f>
        <v>156.03197</v>
      </c>
      <c r="G105" s="179">
        <f>G106</f>
        <v>155</v>
      </c>
      <c r="H105" s="173">
        <f t="shared" si="3"/>
        <v>99.33861631049074</v>
      </c>
    </row>
    <row r="106" spans="1:8" ht="45.75" customHeight="1">
      <c r="A106" s="154"/>
      <c r="B106" s="155">
        <v>200</v>
      </c>
      <c r="C106" s="296" t="s">
        <v>157</v>
      </c>
      <c r="D106" s="290"/>
      <c r="E106" s="291"/>
      <c r="F106" s="179">
        <f>129.5+58.2+62.83197-94.5</f>
        <v>156.03197</v>
      </c>
      <c r="G106" s="179">
        <v>155</v>
      </c>
      <c r="H106" s="173">
        <f t="shared" si="3"/>
        <v>99.33861631049074</v>
      </c>
    </row>
    <row r="107" spans="1:8" ht="18" customHeight="1">
      <c r="A107" s="154" t="s">
        <v>153</v>
      </c>
      <c r="B107" s="155"/>
      <c r="C107" s="296" t="s">
        <v>156</v>
      </c>
      <c r="D107" s="290"/>
      <c r="E107" s="291"/>
      <c r="F107" s="157">
        <f>F108+F126</f>
        <v>9136.657949999999</v>
      </c>
      <c r="G107" s="157">
        <f>G108+G126</f>
        <v>8807.17408</v>
      </c>
      <c r="H107" s="173">
        <f t="shared" si="3"/>
        <v>96.39382505284662</v>
      </c>
    </row>
    <row r="108" spans="1:8" ht="31.5" customHeight="1">
      <c r="A108" s="154" t="s">
        <v>154</v>
      </c>
      <c r="B108" s="155"/>
      <c r="C108" s="296" t="s">
        <v>152</v>
      </c>
      <c r="D108" s="290"/>
      <c r="E108" s="291"/>
      <c r="F108" s="192">
        <f>F109+F111+F114+F118+F121+F123+F116</f>
        <v>925.5999999999999</v>
      </c>
      <c r="G108" s="192">
        <f>G109+G111+G114+G118+G121+G123+G116</f>
        <v>924.1153999999999</v>
      </c>
      <c r="H108" s="173">
        <f t="shared" si="3"/>
        <v>99.83960674157304</v>
      </c>
    </row>
    <row r="109" spans="1:8" ht="30.75" customHeight="1">
      <c r="A109" s="154" t="s">
        <v>155</v>
      </c>
      <c r="B109" s="149"/>
      <c r="C109" s="297" t="s">
        <v>159</v>
      </c>
      <c r="D109" s="298"/>
      <c r="E109" s="299"/>
      <c r="F109" s="173">
        <f>F110</f>
        <v>90.65700000000001</v>
      </c>
      <c r="G109" s="173">
        <f>G110</f>
        <v>90.657</v>
      </c>
      <c r="H109" s="173">
        <f t="shared" si="3"/>
        <v>99.99999999999999</v>
      </c>
    </row>
    <row r="110" spans="1:8" ht="93.75" customHeight="1">
      <c r="A110" s="189"/>
      <c r="B110" s="149">
        <v>100</v>
      </c>
      <c r="C110" s="297" t="s">
        <v>158</v>
      </c>
      <c r="D110" s="298"/>
      <c r="E110" s="299"/>
      <c r="F110" s="187">
        <f>84.4+6.257</f>
        <v>90.65700000000001</v>
      </c>
      <c r="G110" s="187">
        <v>90.657</v>
      </c>
      <c r="H110" s="173">
        <f t="shared" si="3"/>
        <v>99.99999999999999</v>
      </c>
    </row>
    <row r="111" spans="1:8" ht="32.25" customHeight="1">
      <c r="A111" s="154" t="s">
        <v>379</v>
      </c>
      <c r="B111" s="155"/>
      <c r="C111" s="296" t="s">
        <v>151</v>
      </c>
      <c r="D111" s="290"/>
      <c r="E111" s="291"/>
      <c r="F111" s="157">
        <f>F112+F113</f>
        <v>263.743</v>
      </c>
      <c r="G111" s="157">
        <f>G112+G113</f>
        <v>262.2584</v>
      </c>
      <c r="H111" s="173">
        <f t="shared" si="3"/>
        <v>99.4371035439803</v>
      </c>
    </row>
    <row r="112" spans="1:8" ht="95.25" customHeight="1">
      <c r="A112" s="154"/>
      <c r="B112" s="155">
        <v>100</v>
      </c>
      <c r="C112" s="296" t="s">
        <v>158</v>
      </c>
      <c r="D112" s="290"/>
      <c r="E112" s="291"/>
      <c r="F112" s="157">
        <v>210.2</v>
      </c>
      <c r="G112" s="157">
        <v>209.3094</v>
      </c>
      <c r="H112" s="173">
        <f t="shared" si="3"/>
        <v>99.57630827783065</v>
      </c>
    </row>
    <row r="113" spans="1:8" ht="45.75" customHeight="1">
      <c r="A113" s="74"/>
      <c r="B113" s="149">
        <v>200</v>
      </c>
      <c r="C113" s="297" t="s">
        <v>157</v>
      </c>
      <c r="D113" s="298"/>
      <c r="E113" s="299"/>
      <c r="F113" s="187">
        <f>60.8-1-6.257</f>
        <v>53.543</v>
      </c>
      <c r="G113" s="187">
        <v>52.949</v>
      </c>
      <c r="H113" s="173">
        <f t="shared" si="3"/>
        <v>98.89061128438826</v>
      </c>
    </row>
    <row r="114" spans="1:8" ht="30" customHeight="1">
      <c r="A114" s="154" t="s">
        <v>336</v>
      </c>
      <c r="B114" s="155"/>
      <c r="C114" s="296" t="s">
        <v>72</v>
      </c>
      <c r="D114" s="290"/>
      <c r="E114" s="291"/>
      <c r="F114" s="157">
        <f>F115</f>
        <v>37</v>
      </c>
      <c r="G114" s="157">
        <f>G115</f>
        <v>37</v>
      </c>
      <c r="H114" s="173">
        <f t="shared" si="3"/>
        <v>100</v>
      </c>
    </row>
    <row r="115" spans="1:8" ht="15.75" customHeight="1">
      <c r="A115" s="189"/>
      <c r="B115" s="149">
        <v>800</v>
      </c>
      <c r="C115" s="297" t="s">
        <v>69</v>
      </c>
      <c r="D115" s="298"/>
      <c r="E115" s="299"/>
      <c r="F115" s="173">
        <v>37</v>
      </c>
      <c r="G115" s="173">
        <v>37</v>
      </c>
      <c r="H115" s="173">
        <f t="shared" si="3"/>
        <v>100</v>
      </c>
    </row>
    <row r="116" spans="1:8" ht="32.25" customHeight="1">
      <c r="A116" s="189" t="s">
        <v>377</v>
      </c>
      <c r="B116" s="149"/>
      <c r="C116" s="297" t="s">
        <v>378</v>
      </c>
      <c r="D116" s="298"/>
      <c r="E116" s="299"/>
      <c r="F116" s="173">
        <f>F117</f>
        <v>113.3</v>
      </c>
      <c r="G116" s="173">
        <f>G117</f>
        <v>113.3</v>
      </c>
      <c r="H116" s="173">
        <f t="shared" si="3"/>
        <v>100</v>
      </c>
    </row>
    <row r="117" spans="1:8" ht="15.75" customHeight="1">
      <c r="A117" s="189"/>
      <c r="B117" s="149">
        <v>500</v>
      </c>
      <c r="C117" s="297" t="s">
        <v>65</v>
      </c>
      <c r="D117" s="298"/>
      <c r="E117" s="299"/>
      <c r="F117" s="173">
        <v>113.3</v>
      </c>
      <c r="G117" s="173">
        <v>113.3</v>
      </c>
      <c r="H117" s="173">
        <f t="shared" si="3"/>
        <v>100</v>
      </c>
    </row>
    <row r="118" spans="1:8" ht="48" customHeight="1">
      <c r="A118" s="154" t="s">
        <v>189</v>
      </c>
      <c r="B118" s="155"/>
      <c r="C118" s="289" t="s">
        <v>77</v>
      </c>
      <c r="D118" s="305"/>
      <c r="E118" s="306"/>
      <c r="F118" s="157">
        <f>F119+F120</f>
        <v>407.2</v>
      </c>
      <c r="G118" s="157">
        <f>G119+G120</f>
        <v>407.2</v>
      </c>
      <c r="H118" s="173">
        <f t="shared" si="3"/>
        <v>100</v>
      </c>
    </row>
    <row r="119" spans="1:8" ht="94.5" customHeight="1">
      <c r="A119" s="154"/>
      <c r="B119" s="155">
        <v>100</v>
      </c>
      <c r="C119" s="296" t="s">
        <v>158</v>
      </c>
      <c r="D119" s="290"/>
      <c r="E119" s="291"/>
      <c r="F119" s="157">
        <f>375.5+11.7+4+12.19078</f>
        <v>403.39078</v>
      </c>
      <c r="G119" s="157">
        <f>375.5+11.7+4+12.19078</f>
        <v>403.39078</v>
      </c>
      <c r="H119" s="173">
        <f t="shared" si="3"/>
        <v>100.00000000000001</v>
      </c>
    </row>
    <row r="120" spans="1:8" ht="44.25" customHeight="1">
      <c r="A120" s="154"/>
      <c r="B120" s="155">
        <v>200</v>
      </c>
      <c r="C120" s="296" t="s">
        <v>157</v>
      </c>
      <c r="D120" s="290"/>
      <c r="E120" s="291"/>
      <c r="F120" s="157">
        <f>20-4-12.19078</f>
        <v>3.80922</v>
      </c>
      <c r="G120" s="157">
        <f>20-4-12.19078</f>
        <v>3.80922</v>
      </c>
      <c r="H120" s="173">
        <f t="shared" si="3"/>
        <v>100</v>
      </c>
    </row>
    <row r="121" spans="1:8" ht="30" customHeight="1">
      <c r="A121" s="74" t="s">
        <v>313</v>
      </c>
      <c r="B121" s="149"/>
      <c r="C121" s="297" t="s">
        <v>63</v>
      </c>
      <c r="D121" s="298"/>
      <c r="E121" s="299"/>
      <c r="F121" s="173">
        <f>F122</f>
        <v>4</v>
      </c>
      <c r="G121" s="173">
        <f>G122</f>
        <v>4</v>
      </c>
      <c r="H121" s="173">
        <f t="shared" si="3"/>
        <v>100</v>
      </c>
    </row>
    <row r="122" spans="1:8" ht="48" customHeight="1">
      <c r="A122" s="74"/>
      <c r="B122" s="149">
        <v>200</v>
      </c>
      <c r="C122" s="297" t="s">
        <v>157</v>
      </c>
      <c r="D122" s="298"/>
      <c r="E122" s="299"/>
      <c r="F122" s="173">
        <v>4</v>
      </c>
      <c r="G122" s="173">
        <v>4</v>
      </c>
      <c r="H122" s="173">
        <f t="shared" si="3"/>
        <v>100</v>
      </c>
    </row>
    <row r="123" spans="1:8" ht="93" customHeight="1">
      <c r="A123" s="74" t="s">
        <v>314</v>
      </c>
      <c r="B123" s="76"/>
      <c r="C123" s="296" t="s">
        <v>161</v>
      </c>
      <c r="D123" s="290"/>
      <c r="E123" s="291"/>
      <c r="F123" s="159">
        <f>F125+F124</f>
        <v>9.7</v>
      </c>
      <c r="G123" s="159">
        <f>G125+G124</f>
        <v>9.7</v>
      </c>
      <c r="H123" s="173">
        <f t="shared" si="3"/>
        <v>100</v>
      </c>
    </row>
    <row r="124" spans="1:8" ht="93.75" customHeight="1">
      <c r="A124" s="74"/>
      <c r="B124" s="155">
        <v>100</v>
      </c>
      <c r="C124" s="296" t="s">
        <v>158</v>
      </c>
      <c r="D124" s="290"/>
      <c r="E124" s="291"/>
      <c r="F124" s="159">
        <v>7.4865</v>
      </c>
      <c r="G124" s="159">
        <v>7.4865</v>
      </c>
      <c r="H124" s="173">
        <f t="shared" si="3"/>
        <v>100</v>
      </c>
    </row>
    <row r="125" spans="1:8" ht="44.25" customHeight="1">
      <c r="A125" s="74"/>
      <c r="B125" s="76">
        <v>200</v>
      </c>
      <c r="C125" s="297" t="s">
        <v>157</v>
      </c>
      <c r="D125" s="298"/>
      <c r="E125" s="299"/>
      <c r="F125" s="159">
        <f>9.7-7.4865</f>
        <v>2.213499999999999</v>
      </c>
      <c r="G125" s="159">
        <f>9.7-7.4865</f>
        <v>2.213499999999999</v>
      </c>
      <c r="H125" s="173">
        <f t="shared" si="3"/>
        <v>100</v>
      </c>
    </row>
    <row r="126" spans="1:8" ht="30" customHeight="1">
      <c r="A126" s="74" t="s">
        <v>162</v>
      </c>
      <c r="B126" s="149"/>
      <c r="C126" s="297" t="s">
        <v>163</v>
      </c>
      <c r="D126" s="298"/>
      <c r="E126" s="299"/>
      <c r="F126" s="173">
        <f>F127+F129+F131+F141+F143+F145+F133+F135+F138+F147+F149+F139</f>
        <v>8211.057949999999</v>
      </c>
      <c r="G126" s="173">
        <f>G127+G129+G131+G141+G143+G145+G133+G135+G138+G147+G149+G139</f>
        <v>7883.05868</v>
      </c>
      <c r="H126" s="173">
        <f t="shared" si="3"/>
        <v>96.0053957480595</v>
      </c>
    </row>
    <row r="127" spans="1:8" ht="17.25" customHeight="1">
      <c r="A127" s="74" t="s">
        <v>186</v>
      </c>
      <c r="B127" s="149"/>
      <c r="C127" s="297" t="s">
        <v>121</v>
      </c>
      <c r="D127" s="298"/>
      <c r="E127" s="299"/>
      <c r="F127" s="187">
        <f>F128</f>
        <v>43.5</v>
      </c>
      <c r="G127" s="187">
        <f>G128</f>
        <v>43.5</v>
      </c>
      <c r="H127" s="173">
        <f t="shared" si="3"/>
        <v>100</v>
      </c>
    </row>
    <row r="128" spans="1:8" ht="46.5" customHeight="1">
      <c r="A128" s="74"/>
      <c r="B128" s="149">
        <v>200</v>
      </c>
      <c r="C128" s="297" t="s">
        <v>157</v>
      </c>
      <c r="D128" s="298"/>
      <c r="E128" s="299"/>
      <c r="F128" s="173">
        <v>43.5</v>
      </c>
      <c r="G128" s="173">
        <v>43.5</v>
      </c>
      <c r="H128" s="173">
        <f t="shared" si="3"/>
        <v>100</v>
      </c>
    </row>
    <row r="129" spans="1:8" ht="32.25" customHeight="1">
      <c r="A129" s="74" t="s">
        <v>215</v>
      </c>
      <c r="B129" s="161"/>
      <c r="C129" s="307" t="s">
        <v>317</v>
      </c>
      <c r="D129" s="298"/>
      <c r="E129" s="299"/>
      <c r="F129" s="160">
        <f>F130</f>
        <v>410.3</v>
      </c>
      <c r="G129" s="160">
        <f>G130</f>
        <v>410.3</v>
      </c>
      <c r="H129" s="173">
        <f t="shared" si="3"/>
        <v>100.00000000000001</v>
      </c>
    </row>
    <row r="130" spans="1:8" ht="17.25" customHeight="1">
      <c r="A130" s="74"/>
      <c r="B130" s="161">
        <v>800</v>
      </c>
      <c r="C130" s="297" t="s">
        <v>69</v>
      </c>
      <c r="D130" s="298"/>
      <c r="E130" s="299"/>
      <c r="F130" s="173">
        <v>410.3</v>
      </c>
      <c r="G130" s="173">
        <v>410.3</v>
      </c>
      <c r="H130" s="173">
        <f t="shared" si="3"/>
        <v>100.00000000000001</v>
      </c>
    </row>
    <row r="131" spans="1:8" ht="15.75" customHeight="1">
      <c r="A131" s="154" t="s">
        <v>368</v>
      </c>
      <c r="B131" s="76"/>
      <c r="C131" s="297" t="s">
        <v>300</v>
      </c>
      <c r="D131" s="298"/>
      <c r="E131" s="299"/>
      <c r="F131" s="159">
        <f>F132</f>
        <v>160</v>
      </c>
      <c r="G131" s="159">
        <f>G132</f>
        <v>160</v>
      </c>
      <c r="H131" s="173">
        <f t="shared" si="3"/>
        <v>100</v>
      </c>
    </row>
    <row r="132" spans="1:8" ht="17.25" customHeight="1">
      <c r="A132" s="74"/>
      <c r="B132" s="149">
        <v>500</v>
      </c>
      <c r="C132" s="304" t="s">
        <v>65</v>
      </c>
      <c r="D132" s="298"/>
      <c r="E132" s="299"/>
      <c r="F132" s="159">
        <v>160</v>
      </c>
      <c r="G132" s="159">
        <v>160</v>
      </c>
      <c r="H132" s="173">
        <f t="shared" si="3"/>
        <v>100</v>
      </c>
    </row>
    <row r="133" spans="1:8" ht="63" customHeight="1">
      <c r="A133" s="154" t="s">
        <v>363</v>
      </c>
      <c r="B133" s="90"/>
      <c r="C133" s="296" t="s">
        <v>297</v>
      </c>
      <c r="D133" s="290"/>
      <c r="E133" s="291"/>
      <c r="F133" s="167">
        <f>F134</f>
        <v>3440</v>
      </c>
      <c r="G133" s="167">
        <f>G134</f>
        <v>3440</v>
      </c>
      <c r="H133" s="173">
        <f t="shared" si="3"/>
        <v>100</v>
      </c>
    </row>
    <row r="134" spans="1:8" ht="17.25" customHeight="1">
      <c r="A134" s="154"/>
      <c r="B134" s="155">
        <v>500</v>
      </c>
      <c r="C134" s="289" t="s">
        <v>65</v>
      </c>
      <c r="D134" s="290"/>
      <c r="E134" s="291"/>
      <c r="F134" s="157">
        <v>3440</v>
      </c>
      <c r="G134" s="157">
        <v>3440</v>
      </c>
      <c r="H134" s="173">
        <f t="shared" si="3"/>
        <v>100</v>
      </c>
    </row>
    <row r="135" spans="1:8" ht="46.5" customHeight="1">
      <c r="A135" s="154" t="s">
        <v>364</v>
      </c>
      <c r="B135" s="155"/>
      <c r="C135" s="296" t="s">
        <v>298</v>
      </c>
      <c r="D135" s="290"/>
      <c r="E135" s="291"/>
      <c r="F135" s="173">
        <f>F136</f>
        <v>2431</v>
      </c>
      <c r="G135" s="173">
        <f>G136</f>
        <v>2431</v>
      </c>
      <c r="H135" s="173">
        <f t="shared" si="3"/>
        <v>100</v>
      </c>
    </row>
    <row r="136" spans="1:8" ht="17.25" customHeight="1">
      <c r="A136" s="154"/>
      <c r="B136" s="155">
        <v>500</v>
      </c>
      <c r="C136" s="289" t="s">
        <v>65</v>
      </c>
      <c r="D136" s="290"/>
      <c r="E136" s="291"/>
      <c r="F136" s="157">
        <v>2431</v>
      </c>
      <c r="G136" s="157">
        <v>2431</v>
      </c>
      <c r="H136" s="173">
        <f t="shared" si="3"/>
        <v>100</v>
      </c>
    </row>
    <row r="137" spans="1:8" ht="16.5" customHeight="1">
      <c r="A137" s="154" t="s">
        <v>365</v>
      </c>
      <c r="B137" s="155"/>
      <c r="C137" s="289" t="s">
        <v>366</v>
      </c>
      <c r="D137" s="305"/>
      <c r="E137" s="306"/>
      <c r="F137" s="157">
        <f>F138</f>
        <v>156.46723</v>
      </c>
      <c r="G137" s="157">
        <f>G138</f>
        <v>156.46723</v>
      </c>
      <c r="H137" s="173">
        <f t="shared" si="3"/>
        <v>100</v>
      </c>
    </row>
    <row r="138" spans="1:8" ht="47.25" customHeight="1">
      <c r="A138" s="154"/>
      <c r="B138" s="155">
        <v>600</v>
      </c>
      <c r="C138" s="296" t="s">
        <v>86</v>
      </c>
      <c r="D138" s="290"/>
      <c r="E138" s="291"/>
      <c r="F138" s="157">
        <f>200-43.53277</f>
        <v>156.46723</v>
      </c>
      <c r="G138" s="157">
        <f>200-43.53277</f>
        <v>156.46723</v>
      </c>
      <c r="H138" s="173">
        <f t="shared" si="3"/>
        <v>100</v>
      </c>
    </row>
    <row r="139" spans="1:8" ht="30.75" customHeight="1">
      <c r="A139" s="154" t="s">
        <v>360</v>
      </c>
      <c r="B139" s="155"/>
      <c r="C139" s="300" t="s">
        <v>361</v>
      </c>
      <c r="D139" s="300"/>
      <c r="E139" s="300"/>
      <c r="F139" s="157">
        <f>F140</f>
        <v>204.523</v>
      </c>
      <c r="G139" s="157">
        <f>G140</f>
        <v>204.523</v>
      </c>
      <c r="H139" s="173">
        <f aca="true" t="shared" si="5" ref="H139:H151">G139/F139%</f>
        <v>100</v>
      </c>
    </row>
    <row r="140" spans="1:8" ht="47.25" customHeight="1">
      <c r="A140" s="154"/>
      <c r="B140" s="155">
        <v>600</v>
      </c>
      <c r="C140" s="296" t="s">
        <v>86</v>
      </c>
      <c r="D140" s="290"/>
      <c r="E140" s="291"/>
      <c r="F140" s="157">
        <f>220-15.477</f>
        <v>204.523</v>
      </c>
      <c r="G140" s="157">
        <f>220-15.477</f>
        <v>204.523</v>
      </c>
      <c r="H140" s="173">
        <f t="shared" si="5"/>
        <v>100</v>
      </c>
    </row>
    <row r="141" spans="1:8" ht="47.25" customHeight="1">
      <c r="A141" s="194" t="s">
        <v>299</v>
      </c>
      <c r="B141" s="195"/>
      <c r="C141" s="301" t="s">
        <v>105</v>
      </c>
      <c r="D141" s="302"/>
      <c r="E141" s="303"/>
      <c r="F141" s="187">
        <f>F142</f>
        <v>73</v>
      </c>
      <c r="G141" s="187">
        <f>G142</f>
        <v>72.5748</v>
      </c>
      <c r="H141" s="173">
        <f t="shared" si="5"/>
        <v>99.41753424657534</v>
      </c>
    </row>
    <row r="142" spans="1:8" ht="15" customHeight="1">
      <c r="A142" s="74"/>
      <c r="B142" s="149">
        <v>300</v>
      </c>
      <c r="C142" s="297" t="s">
        <v>106</v>
      </c>
      <c r="D142" s="298"/>
      <c r="E142" s="299"/>
      <c r="F142" s="173">
        <f>72+1</f>
        <v>73</v>
      </c>
      <c r="G142" s="173">
        <v>72.5748</v>
      </c>
      <c r="H142" s="173">
        <f t="shared" si="5"/>
        <v>99.41753424657534</v>
      </c>
    </row>
    <row r="143" spans="1:8" ht="94.5" customHeight="1">
      <c r="A143" s="74" t="s">
        <v>369</v>
      </c>
      <c r="B143" s="149"/>
      <c r="C143" s="304" t="s">
        <v>108</v>
      </c>
      <c r="D143" s="298"/>
      <c r="E143" s="299"/>
      <c r="F143" s="159">
        <f>F144</f>
        <v>66.1</v>
      </c>
      <c r="G143" s="159">
        <f>G144</f>
        <v>58.24087</v>
      </c>
      <c r="H143" s="173">
        <f t="shared" si="5"/>
        <v>88.11024205748866</v>
      </c>
    </row>
    <row r="144" spans="1:8" ht="47.25" customHeight="1">
      <c r="A144" s="74"/>
      <c r="B144" s="76">
        <v>600</v>
      </c>
      <c r="C144" s="296" t="s">
        <v>86</v>
      </c>
      <c r="D144" s="290"/>
      <c r="E144" s="291"/>
      <c r="F144" s="159">
        <v>66.1</v>
      </c>
      <c r="G144" s="159">
        <v>58.24087</v>
      </c>
      <c r="H144" s="173">
        <f t="shared" si="5"/>
        <v>88.11024205748866</v>
      </c>
    </row>
    <row r="145" spans="1:8" ht="60" customHeight="1">
      <c r="A145" s="74" t="s">
        <v>367</v>
      </c>
      <c r="B145" s="76"/>
      <c r="C145" s="296" t="s">
        <v>214</v>
      </c>
      <c r="D145" s="290"/>
      <c r="E145" s="291"/>
      <c r="F145" s="159">
        <f>F146</f>
        <v>173.5</v>
      </c>
      <c r="G145" s="159">
        <f>G146</f>
        <v>173.353</v>
      </c>
      <c r="H145" s="173">
        <f t="shared" si="5"/>
        <v>99.91527377521614</v>
      </c>
    </row>
    <row r="146" spans="1:8" ht="45" customHeight="1">
      <c r="A146" s="74"/>
      <c r="B146" s="76">
        <v>200</v>
      </c>
      <c r="C146" s="297" t="s">
        <v>157</v>
      </c>
      <c r="D146" s="298"/>
      <c r="E146" s="299"/>
      <c r="F146" s="159">
        <v>173.5</v>
      </c>
      <c r="G146" s="159">
        <v>173.353</v>
      </c>
      <c r="H146" s="173">
        <f t="shared" si="5"/>
        <v>99.91527377521614</v>
      </c>
    </row>
    <row r="147" spans="1:8" ht="17.25" customHeight="1">
      <c r="A147" s="154" t="s">
        <v>216</v>
      </c>
      <c r="B147" s="90"/>
      <c r="C147" s="296" t="s">
        <v>300</v>
      </c>
      <c r="D147" s="290"/>
      <c r="E147" s="291"/>
      <c r="F147" s="167">
        <f>F148</f>
        <v>443.896</v>
      </c>
      <c r="G147" s="167">
        <f>G148</f>
        <v>383.31273</v>
      </c>
      <c r="H147" s="173">
        <f t="shared" si="5"/>
        <v>86.35192252239263</v>
      </c>
    </row>
    <row r="148" spans="1:8" ht="16.5" customHeight="1">
      <c r="A148" s="154"/>
      <c r="B148" s="155">
        <v>500</v>
      </c>
      <c r="C148" s="289" t="s">
        <v>65</v>
      </c>
      <c r="D148" s="290"/>
      <c r="E148" s="291"/>
      <c r="F148" s="167">
        <v>443.896</v>
      </c>
      <c r="G148" s="167">
        <v>383.31273</v>
      </c>
      <c r="H148" s="173">
        <f t="shared" si="5"/>
        <v>86.35192252239263</v>
      </c>
    </row>
    <row r="149" spans="1:8" ht="94.5" customHeight="1">
      <c r="A149" s="154" t="s">
        <v>370</v>
      </c>
      <c r="B149" s="90"/>
      <c r="C149" s="296" t="s">
        <v>371</v>
      </c>
      <c r="D149" s="290"/>
      <c r="E149" s="291"/>
      <c r="F149" s="167">
        <f>F150</f>
        <v>608.77172</v>
      </c>
      <c r="G149" s="167">
        <f>G150</f>
        <v>349.78705</v>
      </c>
      <c r="H149" s="173">
        <f t="shared" si="5"/>
        <v>57.45783493359384</v>
      </c>
    </row>
    <row r="150" spans="1:8" ht="18.75" customHeight="1">
      <c r="A150" s="154"/>
      <c r="B150" s="155">
        <v>500</v>
      </c>
      <c r="C150" s="289" t="s">
        <v>65</v>
      </c>
      <c r="D150" s="290"/>
      <c r="E150" s="291"/>
      <c r="F150" s="167">
        <f>871.112-262.34028</f>
        <v>608.77172</v>
      </c>
      <c r="G150" s="167">
        <v>349.78705</v>
      </c>
      <c r="H150" s="173">
        <f t="shared" si="5"/>
        <v>57.45783493359384</v>
      </c>
    </row>
    <row r="151" spans="1:8" ht="18.75" customHeight="1">
      <c r="A151" s="74"/>
      <c r="B151" s="149"/>
      <c r="C151" s="292" t="s">
        <v>109</v>
      </c>
      <c r="D151" s="293"/>
      <c r="E151" s="294"/>
      <c r="F151" s="127">
        <f>F11+F16+F52+F82+F87+F98+F107</f>
        <v>40113.322369999994</v>
      </c>
      <c r="G151" s="127">
        <f>G11+G16+G52+G82+G87+G98+G107</f>
        <v>39192.77115</v>
      </c>
      <c r="H151" s="126">
        <f t="shared" si="5"/>
        <v>97.70512347117761</v>
      </c>
    </row>
  </sheetData>
  <sheetProtection/>
  <mergeCells count="148">
    <mergeCell ref="C9:E9"/>
    <mergeCell ref="C10:E10"/>
    <mergeCell ref="C11:E11"/>
    <mergeCell ref="G1:H1"/>
    <mergeCell ref="G2:H2"/>
    <mergeCell ref="E3:H3"/>
    <mergeCell ref="E4:H4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37:E137"/>
    <mergeCell ref="C126:E126"/>
    <mergeCell ref="C127:E127"/>
    <mergeCell ref="C128:E128"/>
    <mergeCell ref="C129:E129"/>
    <mergeCell ref="C130:E130"/>
    <mergeCell ref="C131:E131"/>
    <mergeCell ref="C139:E139"/>
    <mergeCell ref="C140:E140"/>
    <mergeCell ref="C141:E141"/>
    <mergeCell ref="C142:E142"/>
    <mergeCell ref="C143:E143"/>
    <mergeCell ref="C132:E132"/>
    <mergeCell ref="C133:E133"/>
    <mergeCell ref="C134:E134"/>
    <mergeCell ref="C135:E135"/>
    <mergeCell ref="C136:E136"/>
    <mergeCell ref="C150:E150"/>
    <mergeCell ref="C151:E151"/>
    <mergeCell ref="A7:H7"/>
    <mergeCell ref="C144:E144"/>
    <mergeCell ref="C145:E145"/>
    <mergeCell ref="C146:E146"/>
    <mergeCell ref="C147:E147"/>
    <mergeCell ref="C148:E148"/>
    <mergeCell ref="C149:E149"/>
    <mergeCell ref="C138:E1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C12" sqref="C12"/>
    </sheetView>
  </sheetViews>
  <sheetFormatPr defaultColWidth="9.140625" defaultRowHeight="15"/>
  <cols>
    <col min="1" max="1" width="16.140625" style="41" customWidth="1"/>
    <col min="2" max="2" width="24.8515625" style="41" customWidth="1"/>
    <col min="3" max="3" width="33.57421875" style="41" customWidth="1"/>
    <col min="4" max="4" width="10.28125" style="41" customWidth="1"/>
    <col min="5" max="5" width="12.140625" style="41" customWidth="1"/>
    <col min="6" max="6" width="1.8515625" style="41" customWidth="1"/>
    <col min="7" max="16384" width="9.140625" style="41" customWidth="1"/>
  </cols>
  <sheetData>
    <row r="1" spans="1:5" ht="17.25" customHeight="1">
      <c r="A1" s="61" t="s">
        <v>122</v>
      </c>
      <c r="B1" s="240" t="s">
        <v>123</v>
      </c>
      <c r="C1" s="240"/>
      <c r="D1" s="240"/>
      <c r="E1" s="241"/>
    </row>
    <row r="2" spans="1:5" ht="15.75" customHeight="1">
      <c r="A2" s="61" t="s">
        <v>124</v>
      </c>
      <c r="B2" s="240" t="s">
        <v>110</v>
      </c>
      <c r="C2" s="240"/>
      <c r="D2" s="240"/>
      <c r="E2" s="241"/>
    </row>
    <row r="3" spans="1:5" ht="17.25" customHeight="1">
      <c r="A3" s="61" t="s">
        <v>122</v>
      </c>
      <c r="B3" s="240" t="s">
        <v>111</v>
      </c>
      <c r="C3" s="240"/>
      <c r="D3" s="240"/>
      <c r="E3" s="241"/>
    </row>
    <row r="4" spans="1:5" ht="14.25" customHeight="1">
      <c r="A4" s="61" t="s">
        <v>124</v>
      </c>
      <c r="B4" s="240" t="s">
        <v>434</v>
      </c>
      <c r="C4" s="240"/>
      <c r="D4" s="240"/>
      <c r="E4" s="241"/>
    </row>
    <row r="5" spans="1:5" ht="18.75">
      <c r="A5" s="62"/>
      <c r="D5" s="63"/>
      <c r="E5" s="63"/>
    </row>
    <row r="6" ht="18.75">
      <c r="A6" s="62"/>
    </row>
    <row r="7" spans="1:5" ht="50.25" customHeight="1">
      <c r="A7" s="316" t="s">
        <v>433</v>
      </c>
      <c r="B7" s="317"/>
      <c r="C7" s="317"/>
      <c r="D7" s="317"/>
      <c r="E7" s="317"/>
    </row>
    <row r="8" ht="18.75">
      <c r="A8" s="64"/>
    </row>
    <row r="9" spans="1:5" ht="18" customHeight="1">
      <c r="A9" s="318" t="s">
        <v>436</v>
      </c>
      <c r="B9" s="319"/>
      <c r="C9" s="320" t="s">
        <v>125</v>
      </c>
      <c r="D9" s="320" t="s">
        <v>126</v>
      </c>
      <c r="E9" s="320" t="s">
        <v>54</v>
      </c>
    </row>
    <row r="10" spans="1:5" ht="51.75" customHeight="1">
      <c r="A10" s="150" t="s">
        <v>309</v>
      </c>
      <c r="B10" s="102" t="s">
        <v>437</v>
      </c>
      <c r="C10" s="321"/>
      <c r="D10" s="321"/>
      <c r="E10" s="321"/>
    </row>
    <row r="11" spans="1:5" ht="14.25" customHeight="1">
      <c r="A11" s="226">
        <v>1</v>
      </c>
      <c r="B11" s="226">
        <v>2</v>
      </c>
      <c r="C11" s="226">
        <v>3</v>
      </c>
      <c r="D11" s="226">
        <v>4</v>
      </c>
      <c r="E11" s="226">
        <v>5</v>
      </c>
    </row>
    <row r="12" spans="1:5" ht="47.25">
      <c r="A12" s="111">
        <v>780</v>
      </c>
      <c r="B12" s="111"/>
      <c r="C12" s="112" t="s">
        <v>13</v>
      </c>
      <c r="D12" s="143">
        <f>D13</f>
        <v>263.98137999999744</v>
      </c>
      <c r="E12" s="144">
        <f>E13</f>
        <v>626.3696000000054</v>
      </c>
    </row>
    <row r="13" spans="1:5" ht="47.25">
      <c r="A13" s="66"/>
      <c r="B13" s="66" t="s">
        <v>127</v>
      </c>
      <c r="C13" s="65" t="s">
        <v>128</v>
      </c>
      <c r="D13" s="145">
        <f>D14+D18</f>
        <v>263.98137999999744</v>
      </c>
      <c r="E13" s="145">
        <f>E14+E18</f>
        <v>626.3696000000054</v>
      </c>
    </row>
    <row r="14" spans="1:5" ht="31.5">
      <c r="A14" s="66"/>
      <c r="B14" s="66" t="s">
        <v>129</v>
      </c>
      <c r="C14" s="65" t="s">
        <v>130</v>
      </c>
      <c r="D14" s="145">
        <f aca="true" t="shared" si="0" ref="D14:E16">D15</f>
        <v>-39849.34099</v>
      </c>
      <c r="E14" s="145">
        <f t="shared" si="0"/>
        <v>-38566.43515</v>
      </c>
    </row>
    <row r="15" spans="1:5" ht="37.5" customHeight="1">
      <c r="A15" s="66"/>
      <c r="B15" s="66" t="s">
        <v>131</v>
      </c>
      <c r="C15" s="65" t="s">
        <v>132</v>
      </c>
      <c r="D15" s="145">
        <f t="shared" si="0"/>
        <v>-39849.34099</v>
      </c>
      <c r="E15" s="145">
        <f t="shared" si="0"/>
        <v>-38566.43515</v>
      </c>
    </row>
    <row r="16" spans="1:5" ht="31.5">
      <c r="A16" s="66"/>
      <c r="B16" s="66" t="s">
        <v>133</v>
      </c>
      <c r="C16" s="65" t="s">
        <v>134</v>
      </c>
      <c r="D16" s="145">
        <f t="shared" si="0"/>
        <v>-39849.34099</v>
      </c>
      <c r="E16" s="145">
        <f t="shared" si="0"/>
        <v>-38566.43515</v>
      </c>
    </row>
    <row r="17" spans="1:5" ht="52.5" customHeight="1">
      <c r="A17" s="66"/>
      <c r="B17" s="66" t="s">
        <v>135</v>
      </c>
      <c r="C17" s="148" t="s">
        <v>307</v>
      </c>
      <c r="D17" s="145">
        <f>-1!D55</f>
        <v>-39849.34099</v>
      </c>
      <c r="E17" s="145">
        <f>-1!E55</f>
        <v>-38566.43515</v>
      </c>
    </row>
    <row r="18" spans="1:5" ht="38.25" customHeight="1">
      <c r="A18" s="66"/>
      <c r="B18" s="66" t="s">
        <v>136</v>
      </c>
      <c r="C18" s="65" t="s">
        <v>137</v>
      </c>
      <c r="D18" s="146">
        <f aca="true" t="shared" si="1" ref="D18:E20">D19</f>
        <v>40113.322369999994</v>
      </c>
      <c r="E18" s="146">
        <f t="shared" si="1"/>
        <v>39192.80475</v>
      </c>
    </row>
    <row r="19" spans="1:5" ht="39" customHeight="1">
      <c r="A19" s="66"/>
      <c r="B19" s="66" t="s">
        <v>138</v>
      </c>
      <c r="C19" s="65" t="s">
        <v>139</v>
      </c>
      <c r="D19" s="146">
        <f t="shared" si="1"/>
        <v>40113.322369999994</v>
      </c>
      <c r="E19" s="146">
        <f t="shared" si="1"/>
        <v>39192.80475</v>
      </c>
    </row>
    <row r="20" spans="1:5" ht="34.5" customHeight="1">
      <c r="A20" s="66"/>
      <c r="B20" s="66" t="s">
        <v>140</v>
      </c>
      <c r="C20" s="65" t="s">
        <v>141</v>
      </c>
      <c r="D20" s="146">
        <f t="shared" si="1"/>
        <v>40113.322369999994</v>
      </c>
      <c r="E20" s="146">
        <f t="shared" si="1"/>
        <v>39192.80475</v>
      </c>
    </row>
    <row r="21" spans="1:5" ht="47.25">
      <c r="A21" s="66"/>
      <c r="B21" s="67" t="s">
        <v>142</v>
      </c>
      <c r="C21" s="148" t="s">
        <v>308</v>
      </c>
      <c r="D21" s="146">
        <f>3!H216</f>
        <v>40113.322369999994</v>
      </c>
      <c r="E21" s="146">
        <f>3!I216</f>
        <v>39192.80475</v>
      </c>
    </row>
    <row r="22" ht="15">
      <c r="A22" s="68"/>
    </row>
  </sheetData>
  <sheetProtection/>
  <mergeCells count="9">
    <mergeCell ref="B1:E1"/>
    <mergeCell ref="B2:E2"/>
    <mergeCell ref="B3:E3"/>
    <mergeCell ref="B4:E4"/>
    <mergeCell ref="A7:E7"/>
    <mergeCell ref="A9:B9"/>
    <mergeCell ref="C9:C10"/>
    <mergeCell ref="D9:D10"/>
    <mergeCell ref="E9:E10"/>
  </mergeCells>
  <printOptions/>
  <pageMargins left="0.41" right="0.17" top="0.23" bottom="0.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4.140625" style="0" customWidth="1"/>
    <col min="2" max="2" width="24.140625" style="0" customWidth="1"/>
    <col min="3" max="3" width="25.8515625" style="0" customWidth="1"/>
    <col min="4" max="4" width="2.7109375" style="0" customWidth="1"/>
  </cols>
  <sheetData>
    <row r="1" spans="1:3" ht="15">
      <c r="A1" s="69"/>
      <c r="B1" s="69"/>
      <c r="C1" s="199" t="s">
        <v>229</v>
      </c>
    </row>
    <row r="2" spans="1:3" ht="15">
      <c r="A2" s="69"/>
      <c r="B2" s="69"/>
      <c r="C2" s="199" t="s">
        <v>48</v>
      </c>
    </row>
    <row r="3" spans="1:3" ht="15">
      <c r="A3" s="69"/>
      <c r="B3" s="69"/>
      <c r="C3" s="199" t="s">
        <v>46</v>
      </c>
    </row>
    <row r="4" spans="1:3" ht="15">
      <c r="A4" s="69"/>
      <c r="B4" s="69"/>
      <c r="C4" s="199" t="s">
        <v>409</v>
      </c>
    </row>
    <row r="5" spans="1:3" ht="15">
      <c r="A5" s="69"/>
      <c r="B5" s="69"/>
      <c r="C5" s="69"/>
    </row>
    <row r="6" spans="1:3" ht="53.25" customHeight="1">
      <c r="A6" s="322" t="s">
        <v>408</v>
      </c>
      <c r="B6" s="322"/>
      <c r="C6" s="322"/>
    </row>
    <row r="7" spans="1:3" ht="15">
      <c r="A7" s="69"/>
      <c r="B7" s="69"/>
      <c r="C7" s="69"/>
    </row>
    <row r="8" spans="1:3" ht="60" customHeight="1">
      <c r="A8" s="98" t="s">
        <v>143</v>
      </c>
      <c r="B8" s="109" t="s">
        <v>435</v>
      </c>
      <c r="C8" s="98" t="s">
        <v>144</v>
      </c>
    </row>
    <row r="9" spans="1:3" ht="15">
      <c r="A9" s="102">
        <v>1</v>
      </c>
      <c r="B9" s="102">
        <v>2</v>
      </c>
      <c r="C9" s="102">
        <v>3</v>
      </c>
    </row>
    <row r="10" spans="1:3" ht="19.5" customHeight="1">
      <c r="A10" s="106" t="s">
        <v>145</v>
      </c>
      <c r="B10" s="102">
        <v>0</v>
      </c>
      <c r="C10" s="102">
        <v>0</v>
      </c>
    </row>
    <row r="11" spans="1:3" ht="82.5" customHeight="1">
      <c r="A11" s="106" t="s">
        <v>146</v>
      </c>
      <c r="B11" s="102">
        <v>0</v>
      </c>
      <c r="C11" s="102">
        <v>0</v>
      </c>
    </row>
    <row r="12" spans="1:3" ht="49.5" customHeight="1">
      <c r="A12" s="106" t="s">
        <v>147</v>
      </c>
      <c r="B12" s="102">
        <v>0</v>
      </c>
      <c r="C12" s="102">
        <v>0</v>
      </c>
    </row>
    <row r="13" spans="1:3" ht="36.75" customHeight="1">
      <c r="A13" s="106" t="s">
        <v>148</v>
      </c>
      <c r="B13" s="102">
        <v>0</v>
      </c>
      <c r="C13" s="102">
        <v>0</v>
      </c>
    </row>
    <row r="14" spans="1:3" ht="64.5" customHeight="1">
      <c r="A14" s="106" t="s">
        <v>149</v>
      </c>
      <c r="B14" s="102">
        <v>0</v>
      </c>
      <c r="C14" s="102">
        <v>0</v>
      </c>
    </row>
    <row r="15" spans="1:3" ht="20.25" customHeight="1">
      <c r="A15" s="70" t="s">
        <v>150</v>
      </c>
      <c r="B15" s="110">
        <v>0</v>
      </c>
      <c r="C15" s="110">
        <v>0</v>
      </c>
    </row>
  </sheetData>
  <sheetProtection/>
  <mergeCells count="1"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bd10gl</dc:creator>
  <cp:keywords/>
  <dc:description/>
  <cp:lastModifiedBy>Пользователь</cp:lastModifiedBy>
  <cp:lastPrinted>2019-02-27T06:07:08Z</cp:lastPrinted>
  <dcterms:created xsi:type="dcterms:W3CDTF">2012-03-22T10:13:57Z</dcterms:created>
  <dcterms:modified xsi:type="dcterms:W3CDTF">2019-07-04T11:41:19Z</dcterms:modified>
  <cp:category/>
  <cp:version/>
  <cp:contentType/>
  <cp:contentStatus/>
</cp:coreProperties>
</file>