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4"/>
  </bookViews>
  <sheets>
    <sheet name="прил 4" sheetId="1" r:id="rId1"/>
    <sheet name="прил 5" sheetId="2" r:id="rId2"/>
    <sheet name="приложение 6" sheetId="3" r:id="rId3"/>
    <sheet name="приложение 7" sheetId="4" r:id="rId4"/>
    <sheet name="приложение 8" sheetId="5" r:id="rId5"/>
  </sheets>
  <definedNames>
    <definedName name="OLE_LINK1" localSheetId="0">'прил 4'!$A$20</definedName>
    <definedName name="Par275" localSheetId="0">'прил 4'!$G$1</definedName>
    <definedName name="_xlnm.Print_Area" localSheetId="0">'прил 4'!$A$1:$H$80</definedName>
    <definedName name="_xlnm.Print_Area" localSheetId="1">'прил 5'!$A$1:$I$83</definedName>
    <definedName name="_xlnm.Print_Area" localSheetId="2">'приложение 6'!$A$1:$H$38</definedName>
    <definedName name="_xlnm.Print_Area" localSheetId="3">'приложение 7'!$A$1:$H$35</definedName>
    <definedName name="_xlnm.Print_Area" localSheetId="4">'приложение 8'!$A$1:$F$31</definedName>
  </definedNames>
  <calcPr fullCalcOnLoad="1"/>
</workbook>
</file>

<file path=xl/comments1.xml><?xml version="1.0" encoding="utf-8"?>
<comments xmlns="http://schemas.openxmlformats.org/spreadsheetml/2006/main">
  <authors>
    <author>Stakheeva_EV</author>
    <author>77</author>
    <author>sedfr7</author>
  </authors>
  <commentList>
    <comment ref="G47" authorId="0">
      <text>
        <r>
          <rPr>
            <b/>
            <sz val="9"/>
            <rFont val="Tahoma"/>
            <family val="2"/>
          </rPr>
          <t>Stakheeva_EV:</t>
        </r>
        <r>
          <rPr>
            <sz val="9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экономия и раторжение
</t>
        </r>
      </text>
    </comment>
    <comment ref="G50" authorId="0">
      <text>
        <r>
          <rPr>
            <b/>
            <sz val="14"/>
            <rFont val="Tahoma"/>
            <family val="2"/>
          </rPr>
          <t>Stakheeva_EV:</t>
        </r>
        <r>
          <rPr>
            <sz val="14"/>
            <rFont val="Tahoma"/>
            <family val="2"/>
          </rPr>
          <t xml:space="preserve">
минус экономия, а затем расторжение полностью
</t>
        </r>
      </text>
    </comment>
    <comment ref="F42" authorId="1">
      <text>
        <r>
          <rPr>
            <b/>
            <sz val="9"/>
            <rFont val="Tahoma"/>
            <family val="2"/>
          </rPr>
          <t>77:</t>
        </r>
        <r>
          <rPr>
            <sz val="9"/>
            <rFont val="Tahoma"/>
            <family val="2"/>
          </rPr>
          <t xml:space="preserve">
</t>
        </r>
        <r>
          <rPr>
            <sz val="22"/>
            <rFont val="Tahoma"/>
            <family val="2"/>
          </rPr>
          <t>Не уменьшайте отопительный период, доведем доп. Средства на Школьный двор, а не за счет этих . ДОЛЖНО быть 1200
+76,5 тр из отопительного периода детсадов
-100 тр техконтроль ремонт крыши Сош 2
-902 тр создание центра Точка роста СОШ 2
-190,86 тр СОШ 1 стройконтроль благоуствойство территории</t>
        </r>
      </text>
    </comment>
    <comment ref="A55" authorId="1">
      <text>
        <r>
          <rPr>
            <b/>
            <sz val="9"/>
            <rFont val="Tahoma"/>
            <family val="2"/>
          </rPr>
          <t>77:</t>
        </r>
        <r>
          <rPr>
            <sz val="9"/>
            <rFont val="Tahoma"/>
            <family val="2"/>
          </rPr>
          <t xml:space="preserve">
</t>
        </r>
        <r>
          <rPr>
            <sz val="20"/>
            <rFont val="Tahoma"/>
            <family val="2"/>
          </rPr>
          <t xml:space="preserve">уточнила название, поменяйте в других приложениях </t>
        </r>
      </text>
    </comment>
    <comment ref="F27" authorId="1">
      <text>
        <r>
          <rPr>
            <b/>
            <sz val="9"/>
            <rFont val="Tahoma"/>
            <family val="2"/>
          </rPr>
          <t>77:</t>
        </r>
        <r>
          <rPr>
            <sz val="9"/>
            <rFont val="Tahoma"/>
            <family val="2"/>
          </rPr>
          <t xml:space="preserve">
</t>
        </r>
        <r>
          <rPr>
            <sz val="24"/>
            <rFont val="Times New Roman"/>
            <family val="1"/>
          </rPr>
          <t xml:space="preserve">Поставьте 100 согласно утвержденного бюджета
- 76500 перенесли на отопительный период школ в июне
 + 215,73525 котел в Ключевской детский сад </t>
        </r>
      </text>
    </comment>
    <comment ref="G39" authorId="1">
      <text>
        <r>
          <rPr>
            <b/>
            <sz val="9"/>
            <rFont val="Tahoma"/>
            <family val="2"/>
          </rPr>
          <t>77:</t>
        </r>
        <r>
          <rPr>
            <sz val="9"/>
            <rFont val="Tahoma"/>
            <family val="2"/>
          </rPr>
          <t xml:space="preserve">
</t>
        </r>
        <r>
          <rPr>
            <sz val="18"/>
            <rFont val="Tahoma"/>
            <family val="2"/>
          </rPr>
          <t>Отразить 38560,5</t>
        </r>
      </text>
    </comment>
    <comment ref="H39" authorId="1">
      <text>
        <r>
          <rPr>
            <b/>
            <sz val="9"/>
            <rFont val="Tahoma"/>
            <family val="2"/>
          </rPr>
          <t>77:</t>
        </r>
        <r>
          <rPr>
            <sz val="9"/>
            <rFont val="Tahoma"/>
            <family val="2"/>
          </rPr>
          <t xml:space="preserve">
</t>
        </r>
        <r>
          <rPr>
            <sz val="18"/>
            <rFont val="Times New Roman"/>
            <family val="1"/>
          </rPr>
          <t>Отразить 38560,5</t>
        </r>
      </text>
    </comment>
    <comment ref="A49" authorId="1">
      <text>
        <r>
          <rPr>
            <b/>
            <sz val="9"/>
            <rFont val="Tahoma"/>
            <family val="2"/>
          </rPr>
          <t>77:</t>
        </r>
        <r>
          <rPr>
            <sz val="9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 xml:space="preserve">Ремонт  крыши здания  МАОУ «Суксунская средняя общеобразовательная школа №2» </t>
        </r>
      </text>
    </comment>
    <comment ref="F24" authorId="2">
      <text>
        <r>
          <rPr>
            <b/>
            <sz val="9"/>
            <rFont val="Tahoma"/>
            <family val="2"/>
          </rPr>
          <t>sedfr7:</t>
        </r>
        <r>
          <rPr>
            <sz val="9"/>
            <rFont val="Tahoma"/>
            <family val="2"/>
          </rPr>
          <t xml:space="preserve">
138,8 Тис детский сад замена теплового узла
-233,250 на Колосок медоборудование потом в августе восстановят
</t>
        </r>
      </text>
    </comment>
    <comment ref="F39" authorId="2">
      <text>
        <r>
          <rPr>
            <b/>
            <sz val="9"/>
            <rFont val="Tahoma"/>
            <family val="2"/>
          </rPr>
          <t>sedfr7:</t>
        </r>
        <r>
          <rPr>
            <sz val="9"/>
            <rFont val="Tahoma"/>
            <family val="2"/>
          </rPr>
          <t xml:space="preserve">
+75,83 ККШ ПМПК и дезинфекция
+23,34 обследование вентиляции и холодильного оборудования
</t>
        </r>
      </text>
    </comment>
    <comment ref="F65" authorId="2">
      <text>
        <r>
          <rPr>
            <b/>
            <sz val="9"/>
            <rFont val="Tahoma"/>
            <family val="2"/>
          </rPr>
          <t>sedfr7:</t>
        </r>
        <r>
          <rPr>
            <sz val="9"/>
            <rFont val="Tahoma"/>
            <family val="2"/>
          </rPr>
          <t xml:space="preserve">
Увеличение средней ЗП доп образования</t>
        </r>
      </text>
    </comment>
    <comment ref="A44" authorId="2">
      <text>
        <r>
          <rPr>
            <b/>
            <sz val="9"/>
            <rFont val="Tahoma"/>
            <family val="2"/>
          </rPr>
          <t>sedfr7:</t>
        </r>
        <r>
          <rPr>
            <sz val="9"/>
            <rFont val="Tahoma"/>
            <family val="2"/>
          </rPr>
          <t xml:space="preserve">
</t>
        </r>
      </text>
    </comment>
    <comment ref="F44" authorId="2">
      <text>
        <r>
          <rPr>
            <b/>
            <sz val="9"/>
            <rFont val="Tahoma"/>
            <family val="2"/>
          </rPr>
          <t>sedfr7:</t>
        </r>
        <r>
          <rPr>
            <sz val="9"/>
            <rFont val="Tahoma"/>
            <family val="2"/>
          </rPr>
          <t xml:space="preserve">
+1192,86 из отопительного периода школ
</t>
        </r>
      </text>
    </comment>
    <comment ref="F32" authorId="2">
      <text>
        <r>
          <rPr>
            <b/>
            <sz val="9"/>
            <rFont val="Tahoma"/>
            <family val="2"/>
          </rPr>
          <t>sedfr7: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 xml:space="preserve">233,25 перенесено из мз
 +600 для заключения доп. договора на минвату МДОУ Колосок
</t>
        </r>
      </text>
    </comment>
    <comment ref="F31" authorId="2">
      <text>
        <r>
          <rPr>
            <b/>
            <sz val="9"/>
            <rFont val="Tahoma"/>
            <family val="2"/>
          </rPr>
          <t>sedfr7: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321,44392   экономия по аукциону</t>
        </r>
        <r>
          <rPr>
            <sz val="9"/>
            <rFont val="Tahoma"/>
            <family val="2"/>
          </rPr>
          <t xml:space="preserve">
</t>
        </r>
      </text>
    </comment>
    <comment ref="F48" authorId="2">
      <text>
        <r>
          <rPr>
            <b/>
            <sz val="9"/>
            <rFont val="Tahoma"/>
            <family val="2"/>
          </rPr>
          <t>sedfr7: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- 110,1707 экономия в результате аукциона</t>
        </r>
        <r>
          <rPr>
            <sz val="9"/>
            <rFont val="Tahoma"/>
            <family val="2"/>
          </rPr>
          <t xml:space="preserve">
</t>
        </r>
      </text>
    </comment>
    <comment ref="F49" authorId="2">
      <text>
        <r>
          <rPr>
            <b/>
            <sz val="9"/>
            <rFont val="Tahoma"/>
            <family val="2"/>
          </rPr>
          <t>sedfr7:</t>
        </r>
        <r>
          <rPr>
            <sz val="9"/>
            <rFont val="Tahoma"/>
            <family val="2"/>
          </rPr>
          <t xml:space="preserve">
- 369,12063 экономия в результате аукциона
</t>
        </r>
      </text>
    </comment>
  </commentList>
</comments>
</file>

<file path=xl/comments2.xml><?xml version="1.0" encoding="utf-8"?>
<comments xmlns="http://schemas.openxmlformats.org/spreadsheetml/2006/main">
  <authors>
    <author>Stakheeva_EV</author>
    <author>77</author>
    <author>sedfr7</author>
  </authors>
  <commentList>
    <comment ref="G42" authorId="0">
      <text>
        <r>
          <rPr>
            <b/>
            <sz val="14"/>
            <rFont val="Tahoma"/>
            <family val="2"/>
          </rPr>
          <t>Stakheeva_EV:</t>
        </r>
        <r>
          <rPr>
            <sz val="14"/>
            <rFont val="Tahoma"/>
            <family val="2"/>
          </rPr>
          <t xml:space="preserve">
минус экономия, а затем полностью расторжение</t>
        </r>
      </text>
    </comment>
    <comment ref="B17" authorId="1">
      <text>
        <r>
          <rPr>
            <b/>
            <sz val="9"/>
            <rFont val="Tahoma"/>
            <family val="2"/>
          </rPr>
          <t>77:</t>
        </r>
        <r>
          <rPr>
            <sz val="9"/>
            <rFont val="Tahoma"/>
            <family val="2"/>
          </rPr>
          <t xml:space="preserve">
</t>
        </r>
        <r>
          <rPr>
            <sz val="18"/>
            <rFont val="Times New Roman"/>
            <family val="1"/>
          </rPr>
          <t>Администрации нет в исполнителях мероприятий, Финансовое управление здесь кратко, а ниже полностью, надо сначала полностью прописать, и указать (далее-Финансовое управление)</t>
        </r>
      </text>
    </comment>
    <comment ref="B75" authorId="1">
      <text>
        <r>
          <rPr>
            <b/>
            <sz val="9"/>
            <rFont val="Tahoma"/>
            <family val="2"/>
          </rPr>
          <t>77:</t>
        </r>
        <r>
          <rPr>
            <sz val="9"/>
            <rFont val="Tahoma"/>
            <family val="2"/>
          </rPr>
          <t xml:space="preserve">
</t>
        </r>
        <r>
          <rPr>
            <sz val="20"/>
            <rFont val="Tahoma"/>
            <family val="2"/>
          </rPr>
          <t>Администрации нет в исполнителях мероприятий</t>
        </r>
      </text>
    </comment>
    <comment ref="A44" authorId="1">
      <text>
        <r>
          <rPr>
            <b/>
            <sz val="9"/>
            <rFont val="Tahoma"/>
            <family val="2"/>
          </rPr>
          <t>77:</t>
        </r>
        <r>
          <rPr>
            <sz val="9"/>
            <rFont val="Tahoma"/>
            <family val="2"/>
          </rPr>
          <t xml:space="preserve">
</t>
        </r>
        <r>
          <rPr>
            <sz val="20"/>
            <rFont val="Tahoma"/>
            <family val="2"/>
          </rPr>
          <t xml:space="preserve">В названии по заявке нет слова школы </t>
        </r>
      </text>
    </comment>
    <comment ref="C75" authorId="1">
      <text>
        <r>
          <rPr>
            <b/>
            <sz val="9"/>
            <rFont val="Tahoma"/>
            <family val="2"/>
          </rPr>
          <t>77:</t>
        </r>
        <r>
          <rPr>
            <sz val="9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>ИСКЛЮЧИТЕ 610</t>
        </r>
      </text>
    </comment>
    <comment ref="F25" authorId="2">
      <text>
        <r>
          <rPr>
            <b/>
            <sz val="9"/>
            <rFont val="Tahoma"/>
            <family val="2"/>
          </rPr>
          <t>sedfr7:</t>
        </r>
        <r>
          <rPr>
            <sz val="9"/>
            <rFont val="Tahoma"/>
            <family val="2"/>
          </rPr>
          <t xml:space="preserve">
+2492,40 индексация указной категории;
+6273 малокомплектность;
+489,20 увеличение на 2.2% с апреля
</t>
        </r>
      </text>
    </comment>
    <comment ref="F66" authorId="2">
      <text>
        <r>
          <rPr>
            <b/>
            <sz val="9"/>
            <rFont val="Tahoma"/>
            <family val="2"/>
          </rPr>
          <t>sedfr7:</t>
        </r>
        <r>
          <rPr>
            <sz val="9"/>
            <rFont val="Tahoma"/>
            <family val="2"/>
          </rPr>
          <t xml:space="preserve">
-863,60 уменьшение сверхнорматива;
+175,32 софинансирование
</t>
        </r>
      </text>
    </comment>
  </commentList>
</comments>
</file>

<file path=xl/sharedStrings.xml><?xml version="1.0" encoding="utf-8"?>
<sst xmlns="http://schemas.openxmlformats.org/spreadsheetml/2006/main" count="651" uniqueCount="265">
  <si>
    <t>Финансовое обеспечение реализации муниципальной программы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</si>
  <si>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</si>
  <si>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соисполнители, участники (ГРБС)</t>
  </si>
  <si>
    <t>Код бюджетной классификации</t>
  </si>
  <si>
    <t>Расходы, тыс. руб.</t>
  </si>
  <si>
    <t>ГРБС</t>
  </si>
  <si>
    <t>Рз Пр</t>
  </si>
  <si>
    <t>ЦСР</t>
  </si>
  <si>
    <t>Муниципальная программа «Развитие образования»</t>
  </si>
  <si>
    <t>всего</t>
  </si>
  <si>
    <t>Основное мероприятие 1.1 Предоставление муниципальной услуги «Реализация образовательных программ дошкольного образования».</t>
  </si>
  <si>
    <t>Всего</t>
  </si>
  <si>
    <t>--------------------------------</t>
  </si>
  <si>
    <t>&lt;1&gt; Представленные расходы подлежат ежегодному уточнению при формировании бюджета на очередной финансовый год и плановый период.</t>
  </si>
  <si>
    <t>&lt;2&gt; Указывается только группа кода вида расходов, без разбивки по подгруппам и элементам.</t>
  </si>
  <si>
    <t>Пермского края</t>
  </si>
  <si>
    <t>0700, 1000</t>
  </si>
  <si>
    <t>Предоставление мер социальной поддержки учащихся из малоимущих и многодетных малоимущих семей.</t>
  </si>
  <si>
    <t>Предоставление мер социальной      поддержки педагогическим работникам  образовательных организаций (ст.23 СОШ, коррекц.).</t>
  </si>
  <si>
    <t>финансирования</t>
  </si>
  <si>
    <t>Наименование муниципальной программы, подпрограммы</t>
  </si>
  <si>
    <t>&lt;3&gt; В расходы по строке «Подпрограмма «Обеспечение реализации муниципальной программы» включаются расходы на содержание аппаратов управления органов власти муниципального образования, не включенные в расходы иных подпрограмм муниципальных программ муниципального образования.»</t>
  </si>
  <si>
    <t>0701</t>
  </si>
  <si>
    <t>0702</t>
  </si>
  <si>
    <t>0709</t>
  </si>
  <si>
    <t>0700</t>
  </si>
  <si>
    <t>0702, 1003</t>
  </si>
  <si>
    <t>Основное мероприятие 4.2 Закрепление педагогического кадрового потенциала в территории.</t>
  </si>
  <si>
    <t>Подпрограмма 5  Обеспечение реализации Программы и прочие мероприятия в области образования»</t>
  </si>
  <si>
    <t>Подпрограмма 4 «Кадры системы образования»</t>
  </si>
  <si>
    <t>0703</t>
  </si>
  <si>
    <t>0701, 1003, 1004</t>
  </si>
  <si>
    <t>1003, 0709</t>
  </si>
  <si>
    <t xml:space="preserve"> 0703</t>
  </si>
  <si>
    <t>0709,1003</t>
  </si>
  <si>
    <t>0709, 1003</t>
  </si>
  <si>
    <t xml:space="preserve">Основное мероприятие 2.1 Предоставление муниципальной услуги "Реализация образовательных программ начального общего образования, общеобразовательных программ основного общего образования, общеобразовательных программ среднего общего образования" </t>
  </si>
  <si>
    <t xml:space="preserve">Мероприятие 2.1.1. "Предоставление муниципальной услуги "Реализация образовательных программ начального общего образования, общеобразовательных программ основного общего образования, общеобразовательных программ среднего общего образования" </t>
  </si>
  <si>
    <t>Предоставление государственных гарантий на получение  общедоступного бесплатного дошкольного, начального общего, основного общего, среднего общего образования, а также дополнительного образования  в общеобразовательных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</si>
  <si>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</si>
  <si>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компенсация части родительской платы за присмотр и уход за ребёнком  в образовательных организациях, реализующих образовательную программу дошкольного образования.</t>
  </si>
  <si>
    <t xml:space="preserve">предоставление  мер социальной поддержки  педагогическим работникам образовательных организаций дошкольного образования </t>
  </si>
  <si>
    <t>0701, 1003</t>
  </si>
  <si>
    <t>0700,1000</t>
  </si>
  <si>
    <t>Предоставление мер социальной поддержки педагогическим работникам образовательных организаций дошкольного образования, общеобразовательных организаций</t>
  </si>
  <si>
    <t>Основное мероприятие 3.1 Предоставление муниципальной услуги "Реализация дополнительных общеразвивающих программ"</t>
  </si>
  <si>
    <t>0701, 1004</t>
  </si>
  <si>
    <t>Подпрограмма 1 «Развитие системы дошкольного образования Суксунского городского округа»</t>
  </si>
  <si>
    <t>Подпрограмма 2 «Развитие системы начального общего, основного общего, среднего общего образования Суксунского городского округа»</t>
  </si>
  <si>
    <t>Подпрограмма 3 «Развитие системы дополнительного образования, развитие одарённых детей Суксунского городского округа</t>
  </si>
  <si>
    <t>УОА Суксунского городского округа</t>
  </si>
  <si>
    <t>Суксунского городского округа</t>
  </si>
  <si>
    <t xml:space="preserve">к  муниципальной программе </t>
  </si>
  <si>
    <t>Ресурсное обеспечение муниципальной программы</t>
  </si>
  <si>
    <t>Объемы и источники финансирования программы</t>
  </si>
  <si>
    <t>Источники финансирования</t>
  </si>
  <si>
    <t>Расходы (тыс. руб.)</t>
  </si>
  <si>
    <t>Итого</t>
  </si>
  <si>
    <t>Всего, в том числе:</t>
  </si>
  <si>
    <t>Бюджет муниципального образования</t>
  </si>
  <si>
    <t>Краевой бюджет</t>
  </si>
  <si>
    <t>Федеральный бюджет</t>
  </si>
  <si>
    <t>Внебюджетные источники</t>
  </si>
  <si>
    <t>Мероприятие 1.1.1. "Обеспеченение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организациях».</t>
  </si>
  <si>
    <t>Мероприятие  4.2.1                            "Предоставления частичной денежной компенсации педагогическим работникам образовательных организаций Суксунского городского округа"</t>
  </si>
  <si>
    <t>0200000000</t>
  </si>
  <si>
    <t>0210000000</t>
  </si>
  <si>
    <t>0210100000</t>
  </si>
  <si>
    <t>0210100110</t>
  </si>
  <si>
    <t>021022Е020</t>
  </si>
  <si>
    <t>021022Е010</t>
  </si>
  <si>
    <t>0220000000</t>
  </si>
  <si>
    <t>Основное мероприятие 2.2. Обеспечение функционирования и содержания общеобразовательных учреждений</t>
  </si>
  <si>
    <t>0220100000</t>
  </si>
  <si>
    <t>0220100110</t>
  </si>
  <si>
    <t>0220200000</t>
  </si>
  <si>
    <t>Подпрограмма 2 «Развитие системы начального общего, основного общего, среднего общего образования, а также дополнительного образования в общеобразовательных организациях»</t>
  </si>
  <si>
    <t>022022E030</t>
  </si>
  <si>
    <t>022022Е040</t>
  </si>
  <si>
    <t>022022Е050</t>
  </si>
  <si>
    <t>02202SP040</t>
  </si>
  <si>
    <t>0220400000</t>
  </si>
  <si>
    <t>02204SH040</t>
  </si>
  <si>
    <t>0230000000</t>
  </si>
  <si>
    <t>0230100110</t>
  </si>
  <si>
    <t>023022Е060</t>
  </si>
  <si>
    <t>0230200000</t>
  </si>
  <si>
    <t>0240000000</t>
  </si>
  <si>
    <t>0240100000</t>
  </si>
  <si>
    <t>024022Е080</t>
  </si>
  <si>
    <t>024012Е070</t>
  </si>
  <si>
    <t>0240200000</t>
  </si>
  <si>
    <t>0250000000</t>
  </si>
  <si>
    <t>0250100000</t>
  </si>
  <si>
    <t>Основное мероприятие 5.2. «Поддержка развития детско-юношеского патриотического движения»</t>
  </si>
  <si>
    <t>025012Е090</t>
  </si>
  <si>
    <t>Мероприятие 4.1.1  Обеспечение организации и проведения районных мероприятий.</t>
  </si>
  <si>
    <t>0250200000</t>
  </si>
  <si>
    <t>025022Е100</t>
  </si>
  <si>
    <t>Мероприятие 5.2.1.  Поддержка развития местного отделения Всероссийского детско-юношеского военно-патриотического движения "ЮНАРМИЯ"</t>
  </si>
  <si>
    <t>Основное мероприятие 5.1. Обеспечение выполнения полномочий в сфере образования</t>
  </si>
  <si>
    <t>Мероприятие 5.1.1 Содержание и обеспечение деятельности Управления образования Администрации Суксунского городского округа</t>
  </si>
  <si>
    <t xml:space="preserve">Подпрограмма 5 «Обеспечение реализации Программы и прочие мероприятия в области образования» </t>
  </si>
  <si>
    <t xml:space="preserve"> УОА Суксунского городского округа</t>
  </si>
  <si>
    <t>0230100000</t>
  </si>
  <si>
    <t>Подпрограмма 1 «Развитие системы дошкольного образования»</t>
  </si>
  <si>
    <t>Основное мероприятие 3.2 Обеспечение функционирования и содержания учреждений дополнительного образования</t>
  </si>
  <si>
    <t>Основное мероприятие 4.1 Кадровая политика</t>
  </si>
  <si>
    <t>Всего         УОА Суксунского городского округа</t>
  </si>
  <si>
    <t>всего         УОА Суксунского городского округа</t>
  </si>
  <si>
    <t xml:space="preserve"> Всего         УОА Суксунского городского округа </t>
  </si>
  <si>
    <t>Всего                    УОА Суксунского городского округа</t>
  </si>
  <si>
    <t>Всего                   УОА Суксунского городского округа</t>
  </si>
  <si>
    <t>Всего               Управление образования Администрации Суксунского городского округа</t>
  </si>
  <si>
    <t>Всего              Управление образования Администрации Суксунского городского округа</t>
  </si>
  <si>
    <t>Основное мероприятие 2.2. «Обеспечение функционирования и содержания общеобразовательных учреждений»</t>
  </si>
  <si>
    <t>021032Н020</t>
  </si>
  <si>
    <t xml:space="preserve"> 021032Н020</t>
  </si>
  <si>
    <t>Основное мероприятие 2.3. «Выполнение отдельных государственных полномочий органов государственной власти в сфере образования»</t>
  </si>
  <si>
    <t>0220300000</t>
  </si>
  <si>
    <t>022032Н020</t>
  </si>
  <si>
    <t>022032Н020, 025022Н020</t>
  </si>
  <si>
    <t>Основное мероприятие 2.4. «Организация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учреждениях»</t>
  </si>
  <si>
    <t>Мероприятие 2.4.1. «Организация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учреждениях»</t>
  </si>
  <si>
    <t>Подпрограмма 5 «Обеспечение реализации Программы и прочие мероприятия в области образования»</t>
  </si>
  <si>
    <t>Основное мероприятие 5.3. «Выполнение отдельных государственных полномочий органов государственной власти в сфере образования»</t>
  </si>
  <si>
    <t xml:space="preserve">025032Н020 </t>
  </si>
  <si>
    <t>Основное мероприятие 5.4. «Предоставление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услуг»</t>
  </si>
  <si>
    <t>Мероприятие 5.4.1. Предоставление мер социальной поддержки  педагогических работников образовательных организаций, работающих и проживающих в сельской местности и поселках  городского типа(рабочих поселках), по оплате жилого помещения и коммунальных услуг.</t>
  </si>
  <si>
    <t>0250400000</t>
  </si>
  <si>
    <t>025042С170</t>
  </si>
  <si>
    <t>Основное мероприятие 5.5. «Единовременная премия обучающимся,награжденным знаком отличия Пермского края "Гордость Пермского края»</t>
  </si>
  <si>
    <t>0250500000</t>
  </si>
  <si>
    <t>0250300000</t>
  </si>
  <si>
    <t>0210200000</t>
  </si>
  <si>
    <t xml:space="preserve">Подпрограмма 3 «Развитие системы дополнительного образования, развитие одарённых детей" </t>
  </si>
  <si>
    <t>0250100030</t>
  </si>
  <si>
    <t>610 ,620</t>
  </si>
  <si>
    <t>Администрирование отдельных государственных полномочий</t>
  </si>
  <si>
    <t xml:space="preserve">                                                                                                                                                 </t>
  </si>
  <si>
    <t>к муниципальной программе</t>
  </si>
  <si>
    <t>02102SP040</t>
  </si>
  <si>
    <t>Основное мероприятие 2.4. 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возможноятями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оющеобразовательных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учреждениях"</t>
  </si>
  <si>
    <t>Мероприятие 2.4.1. 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возможноятями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оющеобразовательных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учреждениях"</t>
  </si>
  <si>
    <t xml:space="preserve"> к  муниципальной программе </t>
  </si>
  <si>
    <t xml:space="preserve"> к муниципальной программе</t>
  </si>
  <si>
    <t>Суксунского городского округа Пермского края</t>
  </si>
  <si>
    <t>Основное мероприятие 1.3. «Выполнение отдельных государственных полномочий органов государственной власти в сфере образования»</t>
  </si>
  <si>
    <t>Основное мероприятие 1.2. Мероприятия, обеспечивающие функционирование и содержание образовательных учреждений дошкольного образования</t>
  </si>
  <si>
    <t>Мероприятие 1.2.2. Реализация приоритетного регионального проекта "Приведение в нормативное состояние объектов общественной инфраструктуры муниципального значения, в том числе:</t>
  </si>
  <si>
    <t>0210400000</t>
  </si>
  <si>
    <t>Основное мероприятие 1.4. "Мероприятия в сфере дошкольного образования детей"</t>
  </si>
  <si>
    <t>021042Н420</t>
  </si>
  <si>
    <t>Мероприятие 2.2.1.                          Проведение ремонтов</t>
  </si>
  <si>
    <t>Мероприятие 2.2.2. Подготовка общеобразовательных учреждений к отопительному периоду.</t>
  </si>
  <si>
    <t xml:space="preserve">Мероприятие  2.2.3. Приведение образовательных учреждений в нормативное состояние </t>
  </si>
  <si>
    <t>Мероприятие 2.3.1. «Выполнение отдельных государственных полномочий органов государственной власти в сфере образования» в том числе:</t>
  </si>
  <si>
    <t>Мероприятие 5.3.1. «Выполнение отдельных государственных полномочий органов государственной власти в сфере образования» в том числе:</t>
  </si>
  <si>
    <t>Мероприятие 1.3.1.  «Выполнение отдельных государственных полномочий органов государственной власти в сфере образования» в том числе:</t>
  </si>
  <si>
    <t>0210423100</t>
  </si>
  <si>
    <t>Мероприятие 1.4.1. "Обеспечение наборами продуктов питания детей от 3 до 7 лет включительно"</t>
  </si>
  <si>
    <t>Подпрограмма 4. «Кадры системы образования»</t>
  </si>
  <si>
    <t>Основное мероприятие 1.2 Мероприятия, обеспечивающие функционирование и содержание образовательных учреждений дошкольного образования</t>
  </si>
  <si>
    <t>УОА Суксунского              городского округа</t>
  </si>
  <si>
    <t>Мероприятие 2.2.1. Проведение ремонтов</t>
  </si>
  <si>
    <t>02.1.04.2E110</t>
  </si>
  <si>
    <t>Мероприятие 1.4.3. 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</t>
  </si>
  <si>
    <t>Мероприятие 1.4.4. "Мероприятия в целях недопущения распространения коронавирусной инфекции"</t>
  </si>
  <si>
    <t>02.1.04.2E120</t>
  </si>
  <si>
    <t>Мероприятие  2.2.4. Реализация приоритетного регионального проекта "Приведение в нормативное состояние объектов общественной инфраструктуры муниципального значения из них:</t>
  </si>
  <si>
    <t>Основное мероприятие 2.5. "Мероприятия в сфере общего образования детей"</t>
  </si>
  <si>
    <t>0220500000</t>
  </si>
  <si>
    <t>0220523370</t>
  </si>
  <si>
    <t>Управление образования Администрации Суксунского городского округа Пермского края (далее - УОА Суксунского городского округа), Администрации Суксунского городского округа</t>
  </si>
  <si>
    <t>0210423370</t>
  </si>
  <si>
    <t>022022Е130</t>
  </si>
  <si>
    <t>"Развитие образования"</t>
  </si>
  <si>
    <t>«Развитие образования»</t>
  </si>
  <si>
    <t>Суксунского городского округа «Развитие образования» за счет средств бюджета</t>
  </si>
  <si>
    <t>Суксунского городского округа «Развитие образования» за счет всех источников</t>
  </si>
  <si>
    <t>Мероприятие 2.3.2. "Обеспечение выплат ежемесячного денежного вознаграждения за классное руководство педагогическим работникам"</t>
  </si>
  <si>
    <t>Мероприятие 2.3.3. "Организация бесплатного горячего питания обучающихся, получающих начальное общее образование"</t>
  </si>
  <si>
    <t>611 ,620</t>
  </si>
  <si>
    <t>0220553030</t>
  </si>
  <si>
    <t xml:space="preserve">Мероприятие 1.2.1. Подготовка образовательных учреждений дошкольного образования к отопительному периоду.                     </t>
  </si>
  <si>
    <t>02205L3040</t>
  </si>
  <si>
    <t>Суксунского городского округа «Развитие образования» за счет средств федерального бюджета</t>
  </si>
  <si>
    <t>Ремонт крыши МОУ "Брёховская основная общеобразовательная школа"</t>
  </si>
  <si>
    <t>Обеспечение услуги бухгалтерского учета</t>
  </si>
  <si>
    <t>Обеспечение услуги бухгалтерского учета для муниципальных образовательных и дошкольных учреждений</t>
  </si>
  <si>
    <t>025052Н440</t>
  </si>
  <si>
    <t>02.3.02.SP040</t>
  </si>
  <si>
    <t xml:space="preserve">Ремонт крыши МАОУ "Сызганская основная общеобразовательная школа-детский сад" </t>
  </si>
  <si>
    <t>02302SP040</t>
  </si>
  <si>
    <t>Мероприятие 3.2.1. Подготовка учреждений дополнительного образвания к отопительному сезону</t>
  </si>
  <si>
    <t>Мероприятие 3.2.2.  Реализация приоритетного регионального проекта "Приведение в нормативное состояние объектов общественной инфраструктуры муниципального значения из них:</t>
  </si>
  <si>
    <t>0210300000</t>
  </si>
  <si>
    <t xml:space="preserve">Мероприятие 5.1.2. Подвоз экспертов предметных комиссий для проверки работ учащихся ГИА в пункт первичной обработки информации, получение и сдача материалов для проведения ГИА. </t>
  </si>
  <si>
    <t xml:space="preserve"> 620</t>
  </si>
  <si>
    <t>680, 620</t>
  </si>
  <si>
    <t>Всего               Управление образования Администрации Суксунского городского округа, Финансовое управление</t>
  </si>
  <si>
    <t>Всего             Управление образования Администрации Суксунского городского округа, Финансовое управление,  Администрация Суксунского городского округа</t>
  </si>
  <si>
    <t>620     680</t>
  </si>
  <si>
    <t>02202SP041</t>
  </si>
  <si>
    <t>620, 680</t>
  </si>
  <si>
    <t>Ремонт помещений в здании школы МОУ "Киселевская ОШИ"</t>
  </si>
  <si>
    <t>Ремонт крыши здания МДОУ «Суксунский детский сад «Колосок», ул.Вишнёвая,2</t>
  </si>
  <si>
    <t xml:space="preserve">Мероприятие  2.2.5. Приобретение автотранспорта, предназначенного для подвоза детей к месту учебы и обратно </t>
  </si>
  <si>
    <t>Мероприятие  2.2.5. Приобретение автотранспорта, предназначенного для подвоза детей к месту учебы и обратно,в том числе:</t>
  </si>
  <si>
    <t>Мероприятие 3.1.1. Организация предоставления дополнительного образования детей</t>
  </si>
  <si>
    <t>Всего                                     Управление образования Администрации Суксунского городского округа Пермского края (далее - УОА Суксунского городского округа)</t>
  </si>
  <si>
    <t>Мероприятие 1.2.2. Реализация приоритетного регионального проекта  «Приведение в нормативное состояние объектов общественной инфраструктуры муниципального значения, в том числе:</t>
  </si>
  <si>
    <t>Мероприятие  2.2.4. Реализация приоритетного регионального проекта  «Приведение в нормативное состояние объектов общественной инфраструктуры муниципального значения, в том числе:</t>
  </si>
  <si>
    <t>Мероприятие 3.2.2.  Реализация приоритетного регионального проекта  «Приведение в нормативное состояние объектов общественной инфраструктуры муниципального значения из них:</t>
  </si>
  <si>
    <t>Основное мероприятие 2.5.1. "Единовременная выплата работникам общеобразовательных организаций в связи с введением в Пермском крае режима повышенной готовности ввиду угрозы распространения новой коронавирусной инфекции (COVID-19)»</t>
  </si>
  <si>
    <t>Ремонт помещений в здании школы МОУ  «Киселевская ОШИ»</t>
  </si>
  <si>
    <t>Мероприятие 1.4.5.  «Единовременная выплата работникам дошкольных организаций в связи с введением в Пермском крае режима повышенной готовности ввиду угрозы распространения новой коронавирусной инфекции (COVID-19)»</t>
  </si>
  <si>
    <t xml:space="preserve">Основное мероприятие 2.1 Предоставление муниципальной услуги  «Реализация образовательных программ начального общего образования, общеобразовательных программ основного общего образования, общеобразовательных программ среднего общего образования» </t>
  </si>
  <si>
    <t>Основное мероприятие 1.4.  «Мероприятия в сфере дошкольного образования детей»</t>
  </si>
  <si>
    <t>Мероприятие 1.4.2.  «Предоставление малоимущим семьям, имеющим детей в возрасте  от 3 до 7 лет наборов продуктов питания»</t>
  </si>
  <si>
    <t xml:space="preserve">Мероприятие 2.1.1.  «Предоставление муниципальной услуги «Реализация образовательных программ начального общего образования, общеобразовательных программ основного общего образования, общеобразовательных программ среднего общего образования» </t>
  </si>
  <si>
    <t>Мероприятие 5.5.1. «Единовременная премия обучающимся,награжденным знаком отличия Пермского края «Гордость Пермского края»</t>
  </si>
  <si>
    <t>Основное мероприятие 5.5. «Единовременная премия обучающимся,награжденным знаком отличия Пермского края «Гордость Пермского края»</t>
  </si>
  <si>
    <t xml:space="preserve">Подпрограмма 3 «Развитие системы дополнительного образования, развитие одарённых детей» </t>
  </si>
  <si>
    <t>Основное мероприятие 2.4. «Организация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 «специальные учебно-воспитательные учреждения для обучающихся с девиантным (общественно опасным) поведением» и муниципальных санаторных общеобразовательных учреждениях»</t>
  </si>
  <si>
    <t>Мероприятие 2.5.3. «Организация бесплатного горячего питания обучающихся, получающих начальное общее образование»</t>
  </si>
  <si>
    <t>Мероприятие 2.5.2. «Обеспечение выплат ежемесячного денежного вознаграждения за классное руководство педагогическим работникам»</t>
  </si>
  <si>
    <t>Благоустройство територии МАОУ "Суксунская СОШ №1"</t>
  </si>
  <si>
    <t>02202SP350</t>
  </si>
  <si>
    <t>022EB00000</t>
  </si>
  <si>
    <t>Мероприятие  2.2.6. Благоустройство территорий образовательных учреждений по приоритетному проекту "Школьный двор" программы "Комфортный край" из них:</t>
  </si>
  <si>
    <t xml:space="preserve">Ремонт крыши здания школы МАОУ «Суксунская средняя общеобразовательная школа №2"
</t>
  </si>
  <si>
    <t>Всего                                     Управление образования Администрации Суксунского городского округа Пермского края (далее - УОА Суксунского городского округа), Финансовое управление Администрация Суксунского городского округа Пермского края  (далее - ФУА Суксунского городского округа)</t>
  </si>
  <si>
    <t>Всего                   УОА Суксунского городского округа, Финансовое управление</t>
  </si>
  <si>
    <t>УОА Суксунского городского округа, ФУА Суксунского городского округа</t>
  </si>
  <si>
    <t>УОА Суксунского городского округа,  ФУА Суксунского городского округа</t>
  </si>
  <si>
    <t>ФУА Суксунского городского округа</t>
  </si>
  <si>
    <t>Основное мероприятие 2.6.  "Региональный проект "Патриотическое воспитание граждан Российской Федерации"</t>
  </si>
  <si>
    <t>Мероприятие 2.6.1. "Проведение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организациях, расположенных на территории Пермского края</t>
  </si>
  <si>
    <t>Благоустройство територии МАОУ "Тисовская СОШ-ДС"</t>
  </si>
  <si>
    <t>Благоустройство територии МОУ "Поедугинская ООШ-ДС"</t>
  </si>
  <si>
    <t>Благоустройство територии МАОУ "Сызганская ООШ-детский сад"</t>
  </si>
  <si>
    <t>Ремонт крыши здания МАОУ «Суксунская СОШ № 2»</t>
  </si>
  <si>
    <t>Ремонт учебных кабинетов в здании МАОУ «Суксунская СОШ №2»</t>
  </si>
  <si>
    <t>Мероприятие 2.6.1. "Проведение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организациях, расположенных на территории Пермского края"</t>
  </si>
  <si>
    <t xml:space="preserve">                                                                                                                                                                                 </t>
  </si>
  <si>
    <t xml:space="preserve">к Постановлению Администрации                                                                                                                                                                                </t>
  </si>
  <si>
    <t xml:space="preserve">Суксунского городского округа                                                                                                                                                                                </t>
  </si>
  <si>
    <t xml:space="preserve">Приложение 2                                                                                                                                                                         </t>
  </si>
  <si>
    <t xml:space="preserve">Приложение 4                                                                                                                                                                        </t>
  </si>
  <si>
    <t xml:space="preserve">Суксунского городского округа  </t>
  </si>
  <si>
    <t>«Приложение 8</t>
  </si>
  <si>
    <t>«Приложение 7</t>
  </si>
  <si>
    <t>«Приложение 6</t>
  </si>
  <si>
    <t>«Приложение 5</t>
  </si>
  <si>
    <t>«Приложение 4</t>
  </si>
  <si>
    <t xml:space="preserve">Ремонт тамбура, коридора 3-го этажа,помещений этнографического музея, библиотеки, кабинетов дефектолога и иностранного языка в здании МАОУ "Суксунская СОШ №2" </t>
  </si>
  <si>
    <t>Ремонт кабинетов в здании МОУ "Киселевская ОШИ"</t>
  </si>
  <si>
    <t>022EB51790</t>
  </si>
  <si>
    <t>Мероприятие 1.2.3. Приведение образовательных учреждений в нормативное состояние</t>
  </si>
  <si>
    <t xml:space="preserve">Приложение 1                                                                                                                                                                         </t>
  </si>
  <si>
    <t xml:space="preserve">Приложение 3                                                                                                                                                                        </t>
  </si>
  <si>
    <t xml:space="preserve">Приложение 5                                                                                                                                                                      </t>
  </si>
  <si>
    <t>от 11.07.2023 № 465</t>
  </si>
  <si>
    <t xml:space="preserve">от 11.07.2023 № 465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</si>
</sst>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8"/>
      <name val="Calibri"/>
      <family val="2"/>
    </font>
    <font>
      <sz val="16"/>
      <color indexed="8"/>
      <name val="Times New Roman"/>
      <family val="1"/>
    </font>
    <font>
      <sz val="20"/>
      <color indexed="8"/>
      <name val="Times New Roman"/>
      <family val="1"/>
    </font>
    <font>
      <b/>
      <sz val="20"/>
      <color indexed="8"/>
      <name val="Times New Roman"/>
      <family val="1"/>
    </font>
    <font>
      <sz val="14"/>
      <name val="Tahoma"/>
      <family val="2"/>
    </font>
    <font>
      <b/>
      <sz val="13"/>
      <color indexed="8"/>
      <name val="Times New Roman"/>
      <family val="1"/>
    </font>
    <font>
      <sz val="20"/>
      <name val="Times New Roman"/>
      <family val="1"/>
    </font>
    <font>
      <sz val="14"/>
      <name val="Times New Roman"/>
      <family val="1"/>
    </font>
    <font>
      <sz val="12"/>
      <name val="Tahoma"/>
      <family val="2"/>
    </font>
    <font>
      <b/>
      <sz val="14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sz val="20"/>
      <name val="Times New Roman"/>
      <family val="1"/>
    </font>
    <font>
      <sz val="22"/>
      <name val="Tahoma"/>
      <family val="2"/>
    </font>
    <font>
      <sz val="18"/>
      <name val="Tahoma"/>
      <family val="2"/>
    </font>
    <font>
      <sz val="20"/>
      <name val="Tahoma"/>
      <family val="2"/>
    </font>
    <font>
      <sz val="24"/>
      <name val="Times New Roman"/>
      <family val="1"/>
    </font>
    <font>
      <sz val="18"/>
      <name val="Times New Roman"/>
      <family val="1"/>
    </font>
    <font>
      <sz val="16"/>
      <name val="Tahoma"/>
      <family val="2"/>
    </font>
    <font>
      <sz val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20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8"/>
      <color indexed="10"/>
      <name val="Calibri"/>
      <family val="2"/>
    </font>
    <font>
      <sz val="20"/>
      <color indexed="10"/>
      <name val="Times New Roman"/>
      <family val="1"/>
    </font>
    <font>
      <sz val="14"/>
      <color indexed="10"/>
      <name val="Times New Roman"/>
      <family val="1"/>
    </font>
    <font>
      <sz val="12"/>
      <color indexed="8"/>
      <name val="Times New Roman"/>
      <family val="1"/>
    </font>
    <font>
      <sz val="18"/>
      <color indexed="8"/>
      <name val="Calibri"/>
      <family val="2"/>
    </font>
    <font>
      <sz val="18"/>
      <name val="Calibri"/>
      <family val="2"/>
    </font>
    <font>
      <sz val="20"/>
      <name val="Calibri"/>
      <family val="2"/>
    </font>
    <font>
      <b/>
      <sz val="11"/>
      <color indexed="10"/>
      <name val="Calibri"/>
      <family val="2"/>
    </font>
    <font>
      <sz val="16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20"/>
      <color theme="1"/>
      <name val="Calibri"/>
      <family val="2"/>
    </font>
    <font>
      <sz val="14"/>
      <color theme="1"/>
      <name val="Times New Roman"/>
      <family val="1"/>
    </font>
    <font>
      <sz val="20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8"/>
      <color rgb="FFFF0000"/>
      <name val="Calibri"/>
      <family val="2"/>
    </font>
    <font>
      <sz val="20"/>
      <color rgb="FFFF0000"/>
      <name val="Times New Roman"/>
      <family val="1"/>
    </font>
    <font>
      <sz val="14"/>
      <color rgb="FFFF0000"/>
      <name val="Times New Roman"/>
      <family val="1"/>
    </font>
    <font>
      <sz val="12"/>
      <color theme="1"/>
      <name val="Times New Roman"/>
      <family val="1"/>
    </font>
    <font>
      <sz val="18"/>
      <color theme="1"/>
      <name val="Calibri"/>
      <family val="2"/>
    </font>
    <font>
      <b/>
      <sz val="11"/>
      <color rgb="FFFF0000"/>
      <name val="Calibri"/>
      <family val="2"/>
    </font>
    <font>
      <sz val="16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441">
    <xf numFmtId="0" fontId="0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0" fontId="3" fillId="0" borderId="10" xfId="0" applyNumberFormat="1" applyFont="1" applyFill="1" applyBorder="1" applyAlignment="1">
      <alignment horizontal="justify" vertical="top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top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78" fillId="0" borderId="0" xfId="0" applyFont="1" applyAlignment="1">
      <alignment/>
    </xf>
    <xf numFmtId="0" fontId="6" fillId="0" borderId="0" xfId="0" applyFont="1" applyAlignment="1">
      <alignment horizontal="justify"/>
    </xf>
    <xf numFmtId="0" fontId="79" fillId="0" borderId="0" xfId="0" applyFont="1" applyAlignment="1">
      <alignment/>
    </xf>
    <xf numFmtId="0" fontId="7" fillId="0" borderId="0" xfId="0" applyFont="1" applyAlignment="1">
      <alignment horizontal="justify"/>
    </xf>
    <xf numFmtId="0" fontId="79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80" fillId="0" borderId="0" xfId="0" applyFont="1" applyAlignment="1">
      <alignment/>
    </xf>
    <xf numFmtId="0" fontId="80" fillId="0" borderId="10" xfId="0" applyFont="1" applyBorder="1" applyAlignment="1">
      <alignment/>
    </xf>
    <xf numFmtId="4" fontId="80" fillId="0" borderId="10" xfId="0" applyNumberFormat="1" applyFont="1" applyBorder="1" applyAlignment="1">
      <alignment/>
    </xf>
    <xf numFmtId="0" fontId="81" fillId="0" borderId="10" xfId="0" applyFont="1" applyBorder="1" applyAlignment="1">
      <alignment horizontal="center"/>
    </xf>
    <xf numFmtId="0" fontId="0" fillId="0" borderId="0" xfId="0" applyAlignment="1">
      <alignment/>
    </xf>
    <xf numFmtId="0" fontId="7" fillId="0" borderId="10" xfId="0" applyFont="1" applyBorder="1" applyAlignment="1">
      <alignment horizontal="center" wrapText="1"/>
    </xf>
    <xf numFmtId="0" fontId="79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7" fillId="0" borderId="11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79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horizontal="justify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2" fillId="0" borderId="0" xfId="0" applyFont="1" applyAlignment="1">
      <alignment/>
    </xf>
    <xf numFmtId="0" fontId="80" fillId="0" borderId="0" xfId="0" applyFont="1" applyAlignment="1">
      <alignment horizontal="center"/>
    </xf>
    <xf numFmtId="0" fontId="80" fillId="0" borderId="0" xfId="0" applyFont="1" applyAlignment="1">
      <alignment/>
    </xf>
    <xf numFmtId="0" fontId="0" fillId="0" borderId="0" xfId="0" applyBorder="1" applyAlignment="1">
      <alignment/>
    </xf>
    <xf numFmtId="0" fontId="82" fillId="0" borderId="0" xfId="0" applyFont="1" applyAlignment="1">
      <alignment/>
    </xf>
    <xf numFmtId="0" fontId="3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center" wrapText="1"/>
    </xf>
    <xf numFmtId="49" fontId="10" fillId="0" borderId="10" xfId="0" applyNumberFormat="1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81" fillId="0" borderId="10" xfId="0" applyFont="1" applyFill="1" applyBorder="1" applyAlignment="1">
      <alignment horizontal="center" vertical="center" wrapText="1"/>
    </xf>
    <xf numFmtId="0" fontId="82" fillId="0" borderId="10" xfId="0" applyFont="1" applyBorder="1" applyAlignment="1">
      <alignment vertical="top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justify" vertical="top" wrapText="1"/>
    </xf>
    <xf numFmtId="0" fontId="48" fillId="0" borderId="0" xfId="0" applyFont="1" applyAlignment="1">
      <alignment/>
    </xf>
    <xf numFmtId="4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/>
    </xf>
    <xf numFmtId="4" fontId="11" fillId="0" borderId="12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justify" vertical="top" wrapText="1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justify" vertical="top" wrapText="1"/>
    </xf>
    <xf numFmtId="0" fontId="83" fillId="0" borderId="10" xfId="0" applyFont="1" applyBorder="1" applyAlignment="1">
      <alignment vertical="top" wrapText="1"/>
    </xf>
    <xf numFmtId="0" fontId="83" fillId="0" borderId="10" xfId="0" applyFont="1" applyFill="1" applyBorder="1" applyAlignment="1">
      <alignment horizontal="center" vertical="top" wrapText="1"/>
    </xf>
    <xf numFmtId="0" fontId="76" fillId="0" borderId="0" xfId="0" applyFont="1" applyAlignment="1">
      <alignment/>
    </xf>
    <xf numFmtId="0" fontId="84" fillId="0" borderId="0" xfId="0" applyFont="1" applyAlignment="1">
      <alignment/>
    </xf>
    <xf numFmtId="0" fontId="80" fillId="0" borderId="10" xfId="0" applyFont="1" applyBorder="1" applyAlignment="1">
      <alignment horizontal="center" vertical="center" wrapText="1"/>
    </xf>
    <xf numFmtId="0" fontId="80" fillId="0" borderId="10" xfId="0" applyFont="1" applyFill="1" applyBorder="1" applyAlignment="1">
      <alignment horizontal="justify" vertical="center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4" fontId="85" fillId="0" borderId="10" xfId="0" applyNumberFormat="1" applyFont="1" applyFill="1" applyBorder="1" applyAlignment="1">
      <alignment horizontal="center" vertical="center" wrapText="1"/>
    </xf>
    <xf numFmtId="4" fontId="85" fillId="0" borderId="12" xfId="0" applyNumberFormat="1" applyFont="1" applyFill="1" applyBorder="1" applyAlignment="1">
      <alignment horizontal="center" vertical="center" wrapText="1"/>
    </xf>
    <xf numFmtId="0" fontId="86" fillId="0" borderId="10" xfId="0" applyFont="1" applyBorder="1" applyAlignment="1">
      <alignment horizontal="justify" vertical="top" wrapText="1"/>
    </xf>
    <xf numFmtId="4" fontId="86" fillId="0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justify" vertical="top" wrapText="1"/>
    </xf>
    <xf numFmtId="0" fontId="12" fillId="33" borderId="10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76" fillId="33" borderId="0" xfId="0" applyFont="1" applyFill="1" applyAlignment="1">
      <alignment/>
    </xf>
    <xf numFmtId="0" fontId="76" fillId="0" borderId="0" xfId="0" applyFont="1" applyBorder="1" applyAlignment="1">
      <alignment/>
    </xf>
    <xf numFmtId="0" fontId="17" fillId="0" borderId="10" xfId="0" applyFont="1" applyBorder="1" applyAlignment="1">
      <alignment vertical="top" wrapText="1"/>
    </xf>
    <xf numFmtId="4" fontId="17" fillId="0" borderId="10" xfId="0" applyNumberFormat="1" applyFont="1" applyFill="1" applyBorder="1" applyAlignment="1">
      <alignment horizontal="center" vertical="top" wrapText="1"/>
    </xf>
    <xf numFmtId="0" fontId="18" fillId="0" borderId="10" xfId="0" applyFont="1" applyBorder="1" applyAlignment="1">
      <alignment horizontal="center" wrapText="1"/>
    </xf>
    <xf numFmtId="0" fontId="3" fillId="0" borderId="12" xfId="0" applyFont="1" applyFill="1" applyBorder="1" applyAlignment="1">
      <alignment vertical="top" wrapText="1"/>
    </xf>
    <xf numFmtId="43" fontId="0" fillId="0" borderId="0" xfId="60" applyFont="1" applyBorder="1" applyAlignment="1">
      <alignment/>
    </xf>
    <xf numFmtId="0" fontId="80" fillId="0" borderId="0" xfId="0" applyFont="1" applyBorder="1" applyAlignment="1">
      <alignment/>
    </xf>
    <xf numFmtId="43" fontId="0" fillId="0" borderId="0" xfId="60" applyFont="1" applyFill="1" applyBorder="1" applyAlignment="1">
      <alignment/>
    </xf>
    <xf numFmtId="4" fontId="0" fillId="0" borderId="0" xfId="0" applyNumberFormat="1" applyBorder="1" applyAlignment="1">
      <alignment/>
    </xf>
    <xf numFmtId="43" fontId="0" fillId="33" borderId="0" xfId="60" applyFont="1" applyFill="1" applyBorder="1" applyAlignment="1">
      <alignment/>
    </xf>
    <xf numFmtId="4" fontId="0" fillId="33" borderId="0" xfId="0" applyNumberFormat="1" applyFill="1" applyBorder="1" applyAlignment="1">
      <alignment/>
    </xf>
    <xf numFmtId="3" fontId="10" fillId="0" borderId="10" xfId="0" applyNumberFormat="1" applyFont="1" applyBorder="1" applyAlignment="1">
      <alignment horizontal="center" vertical="top" wrapText="1"/>
    </xf>
    <xf numFmtId="0" fontId="76" fillId="34" borderId="0" xfId="0" applyFont="1" applyFill="1" applyAlignment="1">
      <alignment/>
    </xf>
    <xf numFmtId="0" fontId="2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horizontal="justify" vertical="top" wrapText="1"/>
    </xf>
    <xf numFmtId="0" fontId="12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justify" vertical="top" wrapText="1"/>
    </xf>
    <xf numFmtId="0" fontId="12" fillId="33" borderId="10" xfId="0" applyNumberFormat="1" applyFont="1" applyFill="1" applyBorder="1" applyAlignment="1">
      <alignment horizontal="center" vertical="center" wrapText="1"/>
    </xf>
    <xf numFmtId="4" fontId="12" fillId="0" borderId="12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justify" vertical="center" wrapText="1"/>
    </xf>
    <xf numFmtId="0" fontId="17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wrapText="1"/>
    </xf>
    <xf numFmtId="0" fontId="12" fillId="0" borderId="10" xfId="0" applyFont="1" applyBorder="1" applyAlignment="1">
      <alignment wrapText="1"/>
    </xf>
    <xf numFmtId="0" fontId="17" fillId="0" borderId="10" xfId="0" applyNumberFormat="1" applyFont="1" applyFill="1" applyBorder="1" applyAlignment="1">
      <alignment horizontal="justify" vertical="top" wrapText="1"/>
    </xf>
    <xf numFmtId="0" fontId="17" fillId="0" borderId="10" xfId="0" applyNumberFormat="1" applyFont="1" applyBorder="1" applyAlignment="1">
      <alignment horizontal="center" vertical="center" wrapText="1"/>
    </xf>
    <xf numFmtId="4" fontId="17" fillId="0" borderId="10" xfId="0" applyNumberFormat="1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justify" vertical="top" wrapText="1"/>
    </xf>
    <xf numFmtId="0" fontId="80" fillId="0" borderId="10" xfId="0" applyFont="1" applyBorder="1" applyAlignment="1">
      <alignment vertical="top" wrapText="1"/>
    </xf>
    <xf numFmtId="4" fontId="17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justify" vertical="top" wrapText="1"/>
    </xf>
    <xf numFmtId="0" fontId="17" fillId="33" borderId="10" xfId="0" applyFont="1" applyFill="1" applyBorder="1" applyAlignment="1">
      <alignment wrapText="1"/>
    </xf>
    <xf numFmtId="0" fontId="17" fillId="33" borderId="10" xfId="0" applyFont="1" applyFill="1" applyBorder="1" applyAlignment="1">
      <alignment horizontal="center" wrapText="1"/>
    </xf>
    <xf numFmtId="0" fontId="87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80" fillId="0" borderId="0" xfId="0" applyFont="1" applyAlignment="1">
      <alignment horizontal="left"/>
    </xf>
    <xf numFmtId="4" fontId="11" fillId="0" borderId="11" xfId="0" applyNumberFormat="1" applyFont="1" applyFill="1" applyBorder="1" applyAlignment="1">
      <alignment horizontal="center" vertical="center" wrapText="1"/>
    </xf>
    <xf numFmtId="0" fontId="76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78" fillId="0" borderId="0" xfId="0" applyFont="1" applyFill="1" applyAlignment="1">
      <alignment horizontal="center"/>
    </xf>
    <xf numFmtId="4" fontId="0" fillId="0" borderId="0" xfId="0" applyNumberFormat="1" applyFill="1" applyAlignment="1">
      <alignment/>
    </xf>
    <xf numFmtId="2" fontId="11" fillId="0" borderId="10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justify" wrapText="1"/>
    </xf>
    <xf numFmtId="0" fontId="11" fillId="0" borderId="12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85" fillId="0" borderId="12" xfId="0" applyFont="1" applyFill="1" applyBorder="1" applyAlignment="1">
      <alignment horizontal="justify" vertical="top" wrapText="1"/>
    </xf>
    <xf numFmtId="2" fontId="85" fillId="0" borderId="12" xfId="0" applyNumberFormat="1" applyFont="1" applyFill="1" applyBorder="1" applyAlignment="1">
      <alignment horizontal="center" vertical="center" wrapText="1"/>
    </xf>
    <xf numFmtId="2" fontId="85" fillId="0" borderId="12" xfId="0" applyNumberFormat="1" applyFont="1" applyFill="1" applyBorder="1" applyAlignment="1">
      <alignment horizontal="center" vertical="center"/>
    </xf>
    <xf numFmtId="0" fontId="85" fillId="0" borderId="10" xfId="0" applyFont="1" applyFill="1" applyBorder="1" applyAlignment="1">
      <alignment horizontal="justify" vertical="top" wrapText="1"/>
    </xf>
    <xf numFmtId="0" fontId="19" fillId="0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top" wrapText="1"/>
    </xf>
    <xf numFmtId="49" fontId="19" fillId="0" borderId="10" xfId="0" applyNumberFormat="1" applyFont="1" applyFill="1" applyBorder="1" applyAlignment="1">
      <alignment horizontal="center" vertical="top" wrapText="1"/>
    </xf>
    <xf numFmtId="4" fontId="19" fillId="0" borderId="10" xfId="0" applyNumberFormat="1" applyFont="1" applyFill="1" applyBorder="1" applyAlignment="1">
      <alignment horizontal="center" vertical="top" wrapText="1"/>
    </xf>
    <xf numFmtId="0" fontId="26" fillId="0" borderId="0" xfId="0" applyFont="1" applyFill="1" applyAlignment="1">
      <alignment horizontal="center"/>
    </xf>
    <xf numFmtId="4" fontId="24" fillId="0" borderId="0" xfId="0" applyNumberFormat="1" applyFont="1" applyFill="1" applyAlignment="1">
      <alignment horizontal="center"/>
    </xf>
    <xf numFmtId="0" fontId="88" fillId="0" borderId="0" xfId="0" applyFont="1" applyFill="1" applyAlignment="1">
      <alignment horizontal="center" wrapText="1"/>
    </xf>
    <xf numFmtId="0" fontId="88" fillId="0" borderId="0" xfId="0" applyFont="1" applyFill="1" applyAlignment="1">
      <alignment horizontal="center"/>
    </xf>
    <xf numFmtId="0" fontId="88" fillId="0" borderId="0" xfId="0" applyFont="1" applyAlignment="1">
      <alignment horizontal="center"/>
    </xf>
    <xf numFmtId="4" fontId="55" fillId="0" borderId="0" xfId="0" applyNumberFormat="1" applyFont="1" applyFill="1" applyAlignment="1">
      <alignment horizontal="center"/>
    </xf>
    <xf numFmtId="4" fontId="56" fillId="0" borderId="0" xfId="0" applyNumberFormat="1" applyFont="1" applyFill="1" applyAlignment="1">
      <alignment/>
    </xf>
    <xf numFmtId="4" fontId="24" fillId="0" borderId="0" xfId="0" applyNumberFormat="1" applyFont="1" applyAlignment="1">
      <alignment horizontal="center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top" wrapText="1"/>
    </xf>
    <xf numFmtId="0" fontId="11" fillId="0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top" wrapText="1"/>
    </xf>
    <xf numFmtId="0" fontId="81" fillId="33" borderId="10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justify" vertical="top" wrapText="1"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0" fillId="34" borderId="0" xfId="0" applyFill="1" applyBorder="1" applyAlignment="1">
      <alignment/>
    </xf>
    <xf numFmtId="0" fontId="0" fillId="0" borderId="0" xfId="0" applyFill="1" applyBorder="1" applyAlignment="1">
      <alignment/>
    </xf>
    <xf numFmtId="0" fontId="68" fillId="0" borderId="0" xfId="0" applyFont="1" applyAlignment="1">
      <alignment/>
    </xf>
    <xf numFmtId="0" fontId="68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89" fillId="0" borderId="0" xfId="0" applyFont="1" applyAlignment="1">
      <alignment/>
    </xf>
    <xf numFmtId="0" fontId="89" fillId="0" borderId="0" xfId="0" applyFont="1" applyFill="1" applyAlignment="1">
      <alignment/>
    </xf>
    <xf numFmtId="4" fontId="0" fillId="0" borderId="0" xfId="0" applyNumberFormat="1" applyAlignment="1">
      <alignment/>
    </xf>
    <xf numFmtId="4" fontId="79" fillId="0" borderId="0" xfId="0" applyNumberFormat="1" applyFont="1" applyAlignment="1">
      <alignment/>
    </xf>
    <xf numFmtId="0" fontId="90" fillId="0" borderId="0" xfId="0" applyFont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3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 horizontal="center"/>
    </xf>
    <xf numFmtId="0" fontId="17" fillId="0" borderId="10" xfId="0" applyNumberFormat="1" applyFont="1" applyFill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vertical="top" wrapText="1"/>
    </xf>
    <xf numFmtId="0" fontId="76" fillId="0" borderId="0" xfId="0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vertical="top" wrapText="1"/>
    </xf>
    <xf numFmtId="0" fontId="82" fillId="0" borderId="0" xfId="0" applyFont="1" applyFill="1" applyAlignment="1">
      <alignment/>
    </xf>
    <xf numFmtId="0" fontId="82" fillId="0" borderId="10" xfId="0" applyFont="1" applyFill="1" applyBorder="1" applyAlignment="1">
      <alignment horizontal="center" vertical="top" wrapText="1"/>
    </xf>
    <xf numFmtId="0" fontId="82" fillId="0" borderId="10" xfId="0" applyFont="1" applyFill="1" applyBorder="1" applyAlignment="1">
      <alignment vertical="top" wrapText="1"/>
    </xf>
    <xf numFmtId="4" fontId="82" fillId="0" borderId="10" xfId="0" applyNumberFormat="1" applyFont="1" applyFill="1" applyBorder="1" applyAlignment="1">
      <alignment horizontal="center" vertical="top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wrapText="1"/>
    </xf>
    <xf numFmtId="0" fontId="56" fillId="0" borderId="0" xfId="0" applyFont="1" applyFill="1" applyAlignment="1">
      <alignment/>
    </xf>
    <xf numFmtId="49" fontId="12" fillId="0" borderId="12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49" fontId="80" fillId="0" borderId="10" xfId="0" applyNumberFormat="1" applyFont="1" applyFill="1" applyBorder="1" applyAlignment="1">
      <alignment horizontal="center" vertical="center" wrapText="1"/>
    </xf>
    <xf numFmtId="2" fontId="80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2" fontId="80" fillId="0" borderId="0" xfId="0" applyNumberFormat="1" applyFont="1" applyFill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vertical="center" wrapText="1"/>
    </xf>
    <xf numFmtId="2" fontId="83" fillId="0" borderId="10" xfId="0" applyNumberFormat="1" applyFont="1" applyFill="1" applyBorder="1" applyAlignment="1">
      <alignment horizontal="center" vertical="top" wrapText="1"/>
    </xf>
    <xf numFmtId="0" fontId="17" fillId="0" borderId="10" xfId="0" applyNumberFormat="1" applyFont="1" applyFill="1" applyBorder="1" applyAlignment="1">
      <alignment horizontal="center" wrapText="1"/>
    </xf>
    <xf numFmtId="49" fontId="17" fillId="0" borderId="10" xfId="0" applyNumberFormat="1" applyFont="1" applyFill="1" applyBorder="1" applyAlignment="1">
      <alignment horizontal="center" wrapText="1"/>
    </xf>
    <xf numFmtId="0" fontId="17" fillId="0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vertical="center" wrapText="1"/>
    </xf>
    <xf numFmtId="4" fontId="76" fillId="0" borderId="0" xfId="0" applyNumberFormat="1" applyFont="1" applyFill="1" applyAlignment="1">
      <alignment horizontal="center"/>
    </xf>
    <xf numFmtId="4" fontId="89" fillId="0" borderId="0" xfId="0" applyNumberFormat="1" applyFont="1" applyFill="1" applyAlignment="1">
      <alignment horizontal="center"/>
    </xf>
    <xf numFmtId="0" fontId="8" fillId="0" borderId="11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19" fillId="0" borderId="11" xfId="0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4" fontId="19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81" fillId="0" borderId="10" xfId="0" applyFont="1" applyFill="1" applyBorder="1" applyAlignment="1">
      <alignment horizontal="justify" vertical="center" wrapText="1"/>
    </xf>
    <xf numFmtId="2" fontId="81" fillId="0" borderId="10" xfId="0" applyNumberFormat="1" applyFont="1" applyFill="1" applyBorder="1" applyAlignment="1">
      <alignment horizontal="center" vertical="center" wrapText="1"/>
    </xf>
    <xf numFmtId="49" fontId="81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vertical="top" wrapText="1"/>
    </xf>
    <xf numFmtId="49" fontId="7" fillId="0" borderId="11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2" fontId="81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justify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80" fillId="0" borderId="10" xfId="0" applyFont="1" applyBorder="1" applyAlignment="1">
      <alignment horizontal="right"/>
    </xf>
    <xf numFmtId="0" fontId="11" fillId="0" borderId="11" xfId="0" applyFont="1" applyFill="1" applyBorder="1" applyAlignment="1">
      <alignment horizontal="justify" vertical="top" wrapText="1"/>
    </xf>
    <xf numFmtId="1" fontId="11" fillId="0" borderId="12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justify" vertical="top" wrapText="1"/>
    </xf>
    <xf numFmtId="0" fontId="11" fillId="33" borderId="10" xfId="0" applyFont="1" applyFill="1" applyBorder="1" applyAlignment="1">
      <alignment vertical="top" wrapText="1"/>
    </xf>
    <xf numFmtId="0" fontId="11" fillId="33" borderId="10" xfId="0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172" fontId="11" fillId="33" borderId="10" xfId="0" applyNumberFormat="1" applyFont="1" applyFill="1" applyBorder="1" applyAlignment="1">
      <alignment horizontal="center" vertical="center"/>
    </xf>
    <xf numFmtId="2" fontId="11" fillId="33" borderId="10" xfId="0" applyNumberFormat="1" applyFont="1" applyFill="1" applyBorder="1" applyAlignment="1">
      <alignment horizontal="center" vertical="center" wrapText="1"/>
    </xf>
    <xf numFmtId="2" fontId="11" fillId="33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9" fillId="0" borderId="0" xfId="0" applyFont="1" applyAlignment="1">
      <alignment/>
    </xf>
    <xf numFmtId="0" fontId="11" fillId="0" borderId="13" xfId="0" applyFont="1" applyFill="1" applyBorder="1" applyAlignment="1">
      <alignment vertical="top" wrapText="1"/>
    </xf>
    <xf numFmtId="0" fontId="48" fillId="0" borderId="14" xfId="0" applyFont="1" applyFill="1" applyBorder="1" applyAlignment="1">
      <alignment vertical="top" wrapText="1"/>
    </xf>
    <xf numFmtId="0" fontId="11" fillId="0" borderId="11" xfId="0" applyFont="1" applyFill="1" applyBorder="1" applyAlignment="1">
      <alignment horizontal="justify" vertical="top" wrapText="1"/>
    </xf>
    <xf numFmtId="0" fontId="11" fillId="0" borderId="12" xfId="0" applyFont="1" applyFill="1" applyBorder="1" applyAlignment="1">
      <alignment horizontal="justify" vertical="top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9" fillId="0" borderId="0" xfId="0" applyFont="1" applyAlignment="1">
      <alignment horizontal="left"/>
    </xf>
    <xf numFmtId="0" fontId="7" fillId="0" borderId="10" xfId="0" applyFont="1" applyBorder="1" applyAlignment="1">
      <alignment horizontal="center" wrapText="1"/>
    </xf>
    <xf numFmtId="0" fontId="8" fillId="0" borderId="15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49" fontId="19" fillId="0" borderId="12" xfId="0" applyNumberFormat="1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4" fontId="11" fillId="0" borderId="11" xfId="0" applyNumberFormat="1" applyFont="1" applyFill="1" applyBorder="1" applyAlignment="1">
      <alignment horizontal="center" vertical="center" wrapText="1"/>
    </xf>
    <xf numFmtId="4" fontId="11" fillId="0" borderId="12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top" wrapText="1"/>
    </xf>
    <xf numFmtId="0" fontId="19" fillId="0" borderId="11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4" fontId="8" fillId="0" borderId="11" xfId="0" applyNumberFormat="1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center" vertical="top" wrapText="1"/>
    </xf>
    <xf numFmtId="49" fontId="8" fillId="0" borderId="13" xfId="0" applyNumberFormat="1" applyFont="1" applyFill="1" applyBorder="1" applyAlignment="1">
      <alignment horizontal="center" vertical="top" wrapText="1"/>
    </xf>
    <xf numFmtId="49" fontId="0" fillId="0" borderId="12" xfId="0" applyNumberForma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49" fontId="11" fillId="33" borderId="11" xfId="0" applyNumberFormat="1" applyFont="1" applyFill="1" applyBorder="1" applyAlignment="1">
      <alignment horizontal="center" vertical="center" wrapText="1"/>
    </xf>
    <xf numFmtId="49" fontId="11" fillId="33" borderId="12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vertical="top" wrapText="1"/>
    </xf>
    <xf numFmtId="0" fontId="11" fillId="33" borderId="11" xfId="0" applyFont="1" applyFill="1" applyBorder="1" applyAlignment="1">
      <alignment horizontal="justify" vertical="top" wrapText="1"/>
    </xf>
    <xf numFmtId="0" fontId="11" fillId="33" borderId="12" xfId="0" applyFont="1" applyFill="1" applyBorder="1" applyAlignment="1">
      <alignment horizontal="justify" vertical="top" wrapText="1"/>
    </xf>
    <xf numFmtId="0" fontId="11" fillId="0" borderId="11" xfId="0" applyFont="1" applyFill="1" applyBorder="1" applyAlignment="1">
      <alignment vertical="top" wrapText="1"/>
    </xf>
    <xf numFmtId="0" fontId="48" fillId="0" borderId="12" xfId="0" applyFont="1" applyFill="1" applyBorder="1" applyAlignment="1">
      <alignment vertical="top" wrapText="1"/>
    </xf>
    <xf numFmtId="0" fontId="7" fillId="0" borderId="0" xfId="0" applyFont="1" applyAlignment="1">
      <alignment horizontal="justify"/>
    </xf>
    <xf numFmtId="0" fontId="19" fillId="0" borderId="11" xfId="0" applyFont="1" applyFill="1" applyBorder="1" applyAlignment="1">
      <alignment vertical="top" wrapText="1"/>
    </xf>
    <xf numFmtId="0" fontId="59" fillId="0" borderId="12" xfId="0" applyFont="1" applyFill="1" applyBorder="1" applyAlignment="1">
      <alignment vertical="top" wrapText="1"/>
    </xf>
    <xf numFmtId="0" fontId="11" fillId="33" borderId="11" xfId="0" applyFont="1" applyFill="1" applyBorder="1" applyAlignment="1">
      <alignment horizontal="left" vertical="top" wrapText="1"/>
    </xf>
    <xf numFmtId="0" fontId="11" fillId="33" borderId="12" xfId="0" applyFont="1" applyFill="1" applyBorder="1" applyAlignment="1">
      <alignment horizontal="left" vertical="top" wrapText="1"/>
    </xf>
    <xf numFmtId="4" fontId="19" fillId="0" borderId="11" xfId="0" applyNumberFormat="1" applyFont="1" applyFill="1" applyBorder="1" applyAlignment="1">
      <alignment horizontal="center" vertical="top" wrapText="1"/>
    </xf>
    <xf numFmtId="0" fontId="48" fillId="0" borderId="12" xfId="0" applyFont="1" applyFill="1" applyBorder="1" applyAlignment="1">
      <alignment horizontal="center" vertical="top" wrapText="1"/>
    </xf>
    <xf numFmtId="4" fontId="19" fillId="0" borderId="11" xfId="0" applyNumberFormat="1" applyFont="1" applyFill="1" applyBorder="1" applyAlignment="1">
      <alignment horizontal="center" vertical="center" wrapText="1"/>
    </xf>
    <xf numFmtId="4" fontId="19" fillId="0" borderId="12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top" wrapText="1"/>
    </xf>
    <xf numFmtId="0" fontId="59" fillId="0" borderId="12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vertical="top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justify" vertical="top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" fontId="19" fillId="0" borderId="12" xfId="0" applyNumberFormat="1" applyFont="1" applyFill="1" applyBorder="1" applyAlignment="1">
      <alignment horizontal="center" vertical="top" wrapText="1"/>
    </xf>
    <xf numFmtId="49" fontId="19" fillId="0" borderId="11" xfId="0" applyNumberFormat="1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justify" vertical="top" wrapText="1"/>
    </xf>
    <xf numFmtId="49" fontId="19" fillId="0" borderId="12" xfId="0" applyNumberFormat="1" applyFont="1" applyFill="1" applyBorder="1" applyAlignment="1">
      <alignment horizontal="center" vertical="top" wrapText="1"/>
    </xf>
    <xf numFmtId="4" fontId="11" fillId="33" borderId="11" xfId="0" applyNumberFormat="1" applyFont="1" applyFill="1" applyBorder="1" applyAlignment="1">
      <alignment horizontal="center" vertical="center" wrapText="1"/>
    </xf>
    <xf numFmtId="4" fontId="11" fillId="33" borderId="12" xfId="0" applyNumberFormat="1" applyFont="1" applyFill="1" applyBorder="1" applyAlignment="1">
      <alignment horizontal="center" vertical="center" wrapText="1"/>
    </xf>
    <xf numFmtId="2" fontId="11" fillId="33" borderId="11" xfId="0" applyNumberFormat="1" applyFont="1" applyFill="1" applyBorder="1" applyAlignment="1">
      <alignment horizontal="center" vertical="center" wrapText="1"/>
    </xf>
    <xf numFmtId="2" fontId="11" fillId="33" borderId="12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top" wrapText="1"/>
    </xf>
    <xf numFmtId="4" fontId="11" fillId="0" borderId="10" xfId="0" applyNumberFormat="1" applyFont="1" applyFill="1" applyBorder="1" applyAlignment="1">
      <alignment horizontal="center" vertical="center" wrapText="1"/>
    </xf>
    <xf numFmtId="2" fontId="11" fillId="33" borderId="11" xfId="0" applyNumberFormat="1" applyFont="1" applyFill="1" applyBorder="1" applyAlignment="1">
      <alignment horizontal="center" vertical="center"/>
    </xf>
    <xf numFmtId="2" fontId="11" fillId="33" borderId="12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top" wrapText="1"/>
    </xf>
    <xf numFmtId="172" fontId="11" fillId="33" borderId="10" xfId="0" applyNumberFormat="1" applyFont="1" applyFill="1" applyBorder="1" applyAlignment="1">
      <alignment horizontal="center" vertical="center"/>
    </xf>
    <xf numFmtId="172" fontId="56" fillId="33" borderId="10" xfId="0" applyNumberFormat="1" applyFont="1" applyFill="1" applyBorder="1" applyAlignment="1">
      <alignment horizontal="center" vertical="center"/>
    </xf>
    <xf numFmtId="4" fontId="56" fillId="33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top" wrapText="1"/>
    </xf>
    <xf numFmtId="0" fontId="59" fillId="0" borderId="10" xfId="0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justify" vertical="top" wrapText="1"/>
    </xf>
    <xf numFmtId="0" fontId="12" fillId="0" borderId="11" xfId="0" applyFont="1" applyFill="1" applyBorder="1" applyAlignment="1">
      <alignment horizontal="justify" vertical="top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vertical="top" wrapText="1"/>
    </xf>
    <xf numFmtId="0" fontId="59" fillId="0" borderId="10" xfId="0" applyFont="1" applyBorder="1" applyAlignment="1">
      <alignment vertical="top" wrapText="1"/>
    </xf>
    <xf numFmtId="0" fontId="17" fillId="0" borderId="10" xfId="0" applyFont="1" applyBorder="1" applyAlignment="1">
      <alignment horizontal="center" vertical="top" wrapText="1"/>
    </xf>
    <xf numFmtId="0" fontId="59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17" fillId="0" borderId="10" xfId="0" applyFont="1" applyBorder="1" applyAlignment="1">
      <alignment horizontal="justify" vertical="top" wrapText="1"/>
    </xf>
    <xf numFmtId="0" fontId="17" fillId="0" borderId="10" xfId="0" applyNumberFormat="1" applyFont="1" applyFill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horizontal="center" vertical="top" wrapText="1"/>
    </xf>
    <xf numFmtId="0" fontId="88" fillId="0" borderId="18" xfId="0" applyFont="1" applyFill="1" applyBorder="1" applyAlignment="1">
      <alignment horizontal="center"/>
    </xf>
    <xf numFmtId="0" fontId="88" fillId="0" borderId="12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top" wrapText="1"/>
    </xf>
    <xf numFmtId="0" fontId="68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68" fillId="0" borderId="10" xfId="0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0" fontId="8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vertical="top" wrapText="1"/>
    </xf>
    <xf numFmtId="4" fontId="2" fillId="33" borderId="10" xfId="0" applyNumberFormat="1" applyFont="1" applyFill="1" applyBorder="1" applyAlignment="1">
      <alignment vertical="top" wrapText="1"/>
    </xf>
    <xf numFmtId="0" fontId="0" fillId="33" borderId="10" xfId="0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4" fontId="4" fillId="0" borderId="10" xfId="0" applyNumberFormat="1" applyFont="1" applyBorder="1" applyAlignment="1">
      <alignment vertical="top" wrapText="1"/>
    </xf>
    <xf numFmtId="4" fontId="4" fillId="33" borderId="10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justify"/>
    </xf>
    <xf numFmtId="0" fontId="2" fillId="33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82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82" fillId="0" borderId="1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80" fillId="0" borderId="10" xfId="0" applyFont="1" applyBorder="1" applyAlignment="1">
      <alignment horizontal="center" wrapText="1"/>
    </xf>
    <xf numFmtId="0" fontId="80" fillId="0" borderId="10" xfId="0" applyFont="1" applyBorder="1" applyAlignment="1">
      <alignment horizontal="center"/>
    </xf>
    <xf numFmtId="0" fontId="80" fillId="0" borderId="11" xfId="0" applyFont="1" applyBorder="1" applyAlignment="1">
      <alignment horizontal="center" vertical="center" wrapText="1"/>
    </xf>
    <xf numFmtId="0" fontId="80" fillId="0" borderId="19" xfId="0" applyFont="1" applyBorder="1" applyAlignment="1">
      <alignment horizontal="center" vertical="center"/>
    </xf>
    <xf numFmtId="0" fontId="80" fillId="0" borderId="12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5"/>
  <sheetViews>
    <sheetView view="pageBreakPreview" zoomScale="57" zoomScaleNormal="57" zoomScaleSheetLayoutView="57" zoomScalePageLayoutView="25" workbookViewId="0" topLeftCell="A1">
      <selection activeCell="G4" sqref="G4"/>
    </sheetView>
  </sheetViews>
  <sheetFormatPr defaultColWidth="9.140625" defaultRowHeight="15"/>
  <cols>
    <col min="1" max="1" width="97.421875" style="0" customWidth="1"/>
    <col min="2" max="2" width="32.421875" style="0" customWidth="1"/>
    <col min="3" max="3" width="13.00390625" style="0" customWidth="1"/>
    <col min="4" max="4" width="16.140625" style="0" customWidth="1"/>
    <col min="5" max="5" width="26.8515625" style="0" customWidth="1"/>
    <col min="6" max="6" width="38.57421875" style="0" customWidth="1"/>
    <col min="7" max="7" width="38.28125" style="23" customWidth="1"/>
    <col min="8" max="8" width="29.8515625" style="0" customWidth="1"/>
    <col min="9" max="9" width="16.421875" style="0" customWidth="1"/>
  </cols>
  <sheetData>
    <row r="1" spans="7:8" s="45" customFormat="1" ht="18.75">
      <c r="G1" s="149" t="s">
        <v>260</v>
      </c>
      <c r="H1"/>
    </row>
    <row r="2" spans="7:8" s="49" customFormat="1" ht="18.75">
      <c r="G2" s="149" t="s">
        <v>246</v>
      </c>
      <c r="H2" s="148" t="s">
        <v>245</v>
      </c>
    </row>
    <row r="3" spans="7:8" s="49" customFormat="1" ht="18.75">
      <c r="G3" s="149" t="s">
        <v>247</v>
      </c>
      <c r="H3"/>
    </row>
    <row r="4" s="49" customFormat="1" ht="18.75">
      <c r="G4" s="149" t="s">
        <v>263</v>
      </c>
    </row>
    <row r="5" spans="1:8" ht="39" customHeight="1">
      <c r="A5" s="300" t="s">
        <v>139</v>
      </c>
      <c r="B5" s="301"/>
      <c r="C5" s="301"/>
      <c r="D5" s="301"/>
      <c r="E5" s="301"/>
      <c r="F5" s="301"/>
      <c r="G5" s="150" t="s">
        <v>255</v>
      </c>
      <c r="H5" s="32"/>
    </row>
    <row r="6" spans="1:8" ht="26.25">
      <c r="A6" s="39"/>
      <c r="B6" s="38"/>
      <c r="C6" s="38"/>
      <c r="D6" s="38"/>
      <c r="E6" s="46"/>
      <c r="F6" s="47"/>
      <c r="G6" s="150" t="s">
        <v>140</v>
      </c>
      <c r="H6" s="32"/>
    </row>
    <row r="7" spans="1:8" ht="26.25">
      <c r="A7" s="39"/>
      <c r="B7" s="38"/>
      <c r="C7" s="38"/>
      <c r="D7" s="38"/>
      <c r="E7" s="47"/>
      <c r="F7" s="46"/>
      <c r="G7" s="150" t="s">
        <v>51</v>
      </c>
      <c r="H7" s="32"/>
    </row>
    <row r="8" spans="1:8" ht="26.25">
      <c r="A8" s="39"/>
      <c r="B8" s="38"/>
      <c r="C8" s="38"/>
      <c r="D8" s="38"/>
      <c r="E8" s="47"/>
      <c r="F8" s="47"/>
      <c r="G8" s="150" t="s">
        <v>176</v>
      </c>
      <c r="H8" s="32"/>
    </row>
    <row r="9" spans="1:8" ht="26.25">
      <c r="A9" s="28"/>
      <c r="B9" s="27"/>
      <c r="C9" s="27"/>
      <c r="D9" s="27"/>
      <c r="E9" s="27"/>
      <c r="F9" s="27"/>
      <c r="G9" s="27"/>
      <c r="H9" s="27"/>
    </row>
    <row r="10" spans="1:8" ht="26.25">
      <c r="A10" s="290" t="s">
        <v>0</v>
      </c>
      <c r="B10" s="291"/>
      <c r="C10" s="291"/>
      <c r="D10" s="291"/>
      <c r="E10" s="291"/>
      <c r="F10" s="291"/>
      <c r="G10" s="29"/>
      <c r="H10" s="27"/>
    </row>
    <row r="11" spans="1:8" ht="26.25">
      <c r="A11" s="290" t="s">
        <v>178</v>
      </c>
      <c r="B11" s="291"/>
      <c r="C11" s="291"/>
      <c r="D11" s="291"/>
      <c r="E11" s="291"/>
      <c r="F11" s="291"/>
      <c r="G11" s="46"/>
      <c r="H11" s="47"/>
    </row>
    <row r="12" spans="1:8" ht="26.25">
      <c r="A12" s="290" t="s">
        <v>146</v>
      </c>
      <c r="B12" s="291"/>
      <c r="C12" s="291"/>
      <c r="D12" s="291"/>
      <c r="E12" s="291"/>
      <c r="F12" s="291"/>
      <c r="G12" s="47"/>
      <c r="H12" s="46"/>
    </row>
    <row r="13" spans="1:8" ht="26.25">
      <c r="A13" s="30"/>
      <c r="B13" s="27"/>
      <c r="C13" s="27"/>
      <c r="D13" s="27"/>
      <c r="E13" s="27"/>
      <c r="F13" s="27"/>
      <c r="G13" s="47"/>
      <c r="H13" s="47"/>
    </row>
    <row r="14" spans="1:8" ht="30" customHeight="1">
      <c r="A14" s="302" t="s">
        <v>1</v>
      </c>
      <c r="B14" s="302" t="s">
        <v>2</v>
      </c>
      <c r="C14" s="305" t="s">
        <v>3</v>
      </c>
      <c r="D14" s="306"/>
      <c r="E14" s="307"/>
      <c r="F14" s="302" t="s">
        <v>4</v>
      </c>
      <c r="G14" s="302"/>
      <c r="H14" s="302"/>
    </row>
    <row r="15" spans="1:8" ht="46.5" customHeight="1">
      <c r="A15" s="302"/>
      <c r="B15" s="302"/>
      <c r="C15" s="37" t="s">
        <v>5</v>
      </c>
      <c r="D15" s="37" t="s">
        <v>6</v>
      </c>
      <c r="E15" s="37" t="s">
        <v>7</v>
      </c>
      <c r="F15" s="37">
        <v>2023</v>
      </c>
      <c r="G15" s="37">
        <v>2024</v>
      </c>
      <c r="H15" s="35">
        <v>2025</v>
      </c>
    </row>
    <row r="16" spans="1:8" s="6" customFormat="1" ht="26.25">
      <c r="A16" s="37">
        <v>1</v>
      </c>
      <c r="B16" s="37">
        <v>2</v>
      </c>
      <c r="C16" s="37">
        <v>3</v>
      </c>
      <c r="D16" s="37">
        <v>4</v>
      </c>
      <c r="E16" s="37">
        <v>5</v>
      </c>
      <c r="F16" s="37">
        <v>6</v>
      </c>
      <c r="G16" s="37">
        <v>7</v>
      </c>
      <c r="H16" s="35">
        <v>8</v>
      </c>
    </row>
    <row r="17" spans="1:8" ht="51" customHeight="1">
      <c r="A17" s="37"/>
      <c r="B17" s="42"/>
      <c r="C17" s="31"/>
      <c r="D17" s="31"/>
      <c r="E17" s="31"/>
      <c r="F17" s="196"/>
      <c r="G17" s="196"/>
      <c r="H17" s="197"/>
    </row>
    <row r="18" spans="1:8" ht="38.25" customHeight="1">
      <c r="A18" s="303" t="s">
        <v>8</v>
      </c>
      <c r="B18" s="249" t="s">
        <v>9</v>
      </c>
      <c r="C18" s="319" t="s">
        <v>198</v>
      </c>
      <c r="D18" s="315" t="s">
        <v>25</v>
      </c>
      <c r="E18" s="315" t="s">
        <v>65</v>
      </c>
      <c r="F18" s="317">
        <f>F20+F37+F62+F69+F75</f>
        <v>111290.98</v>
      </c>
      <c r="G18" s="317">
        <f>G20+G37+G62+G69+G75</f>
        <v>103601.7</v>
      </c>
      <c r="H18" s="317">
        <f>H20+H37+H62+H69+H75</f>
        <v>103601.7</v>
      </c>
    </row>
    <row r="19" spans="1:8" ht="210.75" customHeight="1">
      <c r="A19" s="304"/>
      <c r="B19" s="110" t="s">
        <v>173</v>
      </c>
      <c r="C19" s="320"/>
      <c r="D19" s="316"/>
      <c r="E19" s="361"/>
      <c r="F19" s="318"/>
      <c r="G19" s="316"/>
      <c r="H19" s="316"/>
    </row>
    <row r="20" spans="1:8" ht="63" customHeight="1">
      <c r="A20" s="313" t="s">
        <v>105</v>
      </c>
      <c r="B20" s="335" t="s">
        <v>109</v>
      </c>
      <c r="C20" s="314">
        <v>620</v>
      </c>
      <c r="D20" s="308" t="s">
        <v>22</v>
      </c>
      <c r="E20" s="308" t="s">
        <v>66</v>
      </c>
      <c r="F20" s="341">
        <f>F22+F25+F34</f>
        <v>33740.60133</v>
      </c>
      <c r="G20" s="341">
        <f>G22+G25+G34</f>
        <v>32510.5</v>
      </c>
      <c r="H20" s="341">
        <f>H22+H25+H34</f>
        <v>32510.5</v>
      </c>
    </row>
    <row r="21" spans="1:8" ht="56.25" customHeight="1">
      <c r="A21" s="313"/>
      <c r="B21" s="336"/>
      <c r="C21" s="310"/>
      <c r="D21" s="310"/>
      <c r="E21" s="309"/>
      <c r="F21" s="342"/>
      <c r="G21" s="342"/>
      <c r="H21" s="342"/>
    </row>
    <row r="22" spans="1:8" s="93" customFormat="1" ht="45.75" customHeight="1">
      <c r="A22" s="294" t="s">
        <v>10</v>
      </c>
      <c r="B22" s="332" t="s">
        <v>11</v>
      </c>
      <c r="C22" s="298">
        <v>620</v>
      </c>
      <c r="D22" s="296" t="s">
        <v>22</v>
      </c>
      <c r="E22" s="296" t="s">
        <v>67</v>
      </c>
      <c r="F22" s="311">
        <f>F24</f>
        <v>31935.649999999998</v>
      </c>
      <c r="G22" s="311">
        <f>G24</f>
        <v>32510.5</v>
      </c>
      <c r="H22" s="311">
        <f>H24</f>
        <v>32510.5</v>
      </c>
    </row>
    <row r="23" spans="1:8" s="93" customFormat="1" ht="71.25" customHeight="1">
      <c r="A23" s="295"/>
      <c r="B23" s="333"/>
      <c r="C23" s="299"/>
      <c r="D23" s="299"/>
      <c r="E23" s="297"/>
      <c r="F23" s="312"/>
      <c r="G23" s="312"/>
      <c r="H23" s="312"/>
    </row>
    <row r="24" spans="1:8" s="93" customFormat="1" ht="127.5" customHeight="1">
      <c r="A24" s="280" t="s">
        <v>63</v>
      </c>
      <c r="B24" s="123" t="s">
        <v>110</v>
      </c>
      <c r="C24" s="79">
        <v>620</v>
      </c>
      <c r="D24" s="80" t="s">
        <v>22</v>
      </c>
      <c r="E24" s="80" t="s">
        <v>68</v>
      </c>
      <c r="F24" s="78">
        <f>32510.5+21.6-502+138.8-233.25</f>
        <v>31935.649999999998</v>
      </c>
      <c r="G24" s="78">
        <v>32510.5</v>
      </c>
      <c r="H24" s="78">
        <v>32510.5</v>
      </c>
    </row>
    <row r="25" spans="1:8" s="93" customFormat="1" ht="38.25" customHeight="1">
      <c r="A25" s="294" t="s">
        <v>148</v>
      </c>
      <c r="B25" s="292" t="s">
        <v>109</v>
      </c>
      <c r="C25" s="298">
        <v>620</v>
      </c>
      <c r="D25" s="296" t="s">
        <v>22</v>
      </c>
      <c r="E25" s="296" t="s">
        <v>134</v>
      </c>
      <c r="F25" s="311">
        <f>F27+F29+F32</f>
        <v>1804.95133</v>
      </c>
      <c r="G25" s="311">
        <f>G27+G29</f>
        <v>0</v>
      </c>
      <c r="H25" s="311">
        <f>H27+H29</f>
        <v>0</v>
      </c>
    </row>
    <row r="26" spans="1:8" s="93" customFormat="1" ht="51" customHeight="1">
      <c r="A26" s="295"/>
      <c r="B26" s="293"/>
      <c r="C26" s="299"/>
      <c r="D26" s="299"/>
      <c r="E26" s="297"/>
      <c r="F26" s="312"/>
      <c r="G26" s="312"/>
      <c r="H26" s="312"/>
    </row>
    <row r="27" spans="1:8" s="93" customFormat="1" ht="46.5" customHeight="1">
      <c r="A27" s="330" t="s">
        <v>184</v>
      </c>
      <c r="B27" s="329" t="s">
        <v>50</v>
      </c>
      <c r="C27" s="324">
        <v>620</v>
      </c>
      <c r="D27" s="325" t="s">
        <v>22</v>
      </c>
      <c r="E27" s="326" t="s">
        <v>70</v>
      </c>
      <c r="F27" s="353">
        <f>100-76.5+215.73525</f>
        <v>239.23525</v>
      </c>
      <c r="G27" s="328">
        <f>300+22.81-322.81</f>
        <v>0</v>
      </c>
      <c r="H27" s="362">
        <v>0</v>
      </c>
    </row>
    <row r="28" spans="1:8" s="93" customFormat="1" ht="79.5" customHeight="1">
      <c r="A28" s="331"/>
      <c r="B28" s="329"/>
      <c r="C28" s="324"/>
      <c r="D28" s="325"/>
      <c r="E28" s="327"/>
      <c r="F28" s="354"/>
      <c r="G28" s="364"/>
      <c r="H28" s="363"/>
    </row>
    <row r="29" spans="1:8" ht="30" customHeight="1">
      <c r="A29" s="294" t="s">
        <v>149</v>
      </c>
      <c r="B29" s="345" t="s">
        <v>50</v>
      </c>
      <c r="C29" s="323">
        <v>620</v>
      </c>
      <c r="D29" s="348" t="s">
        <v>22</v>
      </c>
      <c r="E29" s="296" t="s">
        <v>141</v>
      </c>
      <c r="F29" s="311">
        <f>F31</f>
        <v>732.4660800000001</v>
      </c>
      <c r="G29" s="311">
        <v>0</v>
      </c>
      <c r="H29" s="311">
        <v>0</v>
      </c>
    </row>
    <row r="30" spans="1:8" ht="99.75" customHeight="1">
      <c r="A30" s="295"/>
      <c r="B30" s="345"/>
      <c r="C30" s="323"/>
      <c r="D30" s="348"/>
      <c r="E30" s="297"/>
      <c r="F30" s="312"/>
      <c r="G30" s="312"/>
      <c r="H30" s="312"/>
    </row>
    <row r="31" spans="1:8" s="93" customFormat="1" ht="88.5" customHeight="1">
      <c r="A31" s="282" t="s">
        <v>206</v>
      </c>
      <c r="B31" s="283" t="s">
        <v>50</v>
      </c>
      <c r="C31" s="284">
        <v>620</v>
      </c>
      <c r="D31" s="285" t="s">
        <v>22</v>
      </c>
      <c r="E31" s="285" t="s">
        <v>141</v>
      </c>
      <c r="F31" s="286">
        <f>1053.91-321.44392</f>
        <v>732.4660800000001</v>
      </c>
      <c r="G31" s="286">
        <v>0</v>
      </c>
      <c r="H31" s="287">
        <v>0</v>
      </c>
    </row>
    <row r="32" spans="1:8" s="93" customFormat="1" ht="33" customHeight="1">
      <c r="A32" s="337" t="s">
        <v>259</v>
      </c>
      <c r="B32" s="329" t="s">
        <v>50</v>
      </c>
      <c r="C32" s="321">
        <v>620</v>
      </c>
      <c r="D32" s="325" t="s">
        <v>22</v>
      </c>
      <c r="E32" s="326" t="s">
        <v>69</v>
      </c>
      <c r="F32" s="353">
        <f>233.25+600</f>
        <v>833.25</v>
      </c>
      <c r="G32" s="328">
        <v>0</v>
      </c>
      <c r="H32" s="328">
        <v>0</v>
      </c>
    </row>
    <row r="33" spans="1:8" s="93" customFormat="1" ht="38.25" customHeight="1">
      <c r="A33" s="338"/>
      <c r="B33" s="329"/>
      <c r="C33" s="322"/>
      <c r="D33" s="325"/>
      <c r="E33" s="327"/>
      <c r="F33" s="354"/>
      <c r="G33" s="328"/>
      <c r="H33" s="328"/>
    </row>
    <row r="34" spans="1:8" ht="78.75" customHeight="1">
      <c r="A34" s="174" t="s">
        <v>151</v>
      </c>
      <c r="B34" s="254" t="s">
        <v>50</v>
      </c>
      <c r="C34" s="255">
        <v>620</v>
      </c>
      <c r="D34" s="256" t="s">
        <v>22</v>
      </c>
      <c r="E34" s="256" t="s">
        <v>150</v>
      </c>
      <c r="F34" s="257">
        <f>F35+F36</f>
        <v>0</v>
      </c>
      <c r="G34" s="257">
        <f>G35</f>
        <v>0</v>
      </c>
      <c r="H34" s="257">
        <f>H35</f>
        <v>0</v>
      </c>
    </row>
    <row r="35" spans="1:8" s="36" customFormat="1" ht="80.25" customHeight="1">
      <c r="A35" s="258" t="s">
        <v>160</v>
      </c>
      <c r="B35" s="254" t="s">
        <v>50</v>
      </c>
      <c r="C35" s="65">
        <v>620</v>
      </c>
      <c r="D35" s="65" t="s">
        <v>22</v>
      </c>
      <c r="E35" s="65" t="s">
        <v>165</v>
      </c>
      <c r="F35" s="259">
        <v>0</v>
      </c>
      <c r="G35" s="257">
        <v>0</v>
      </c>
      <c r="H35" s="257">
        <v>0</v>
      </c>
    </row>
    <row r="36" spans="1:8" s="49" customFormat="1" ht="76.5" customHeight="1">
      <c r="A36" s="258" t="s">
        <v>167</v>
      </c>
      <c r="B36" s="254" t="s">
        <v>50</v>
      </c>
      <c r="C36" s="65">
        <v>620</v>
      </c>
      <c r="D36" s="260" t="s">
        <v>22</v>
      </c>
      <c r="E36" s="65" t="s">
        <v>168</v>
      </c>
      <c r="F36" s="259">
        <v>0</v>
      </c>
      <c r="G36" s="257">
        <v>0</v>
      </c>
      <c r="H36" s="257">
        <v>0</v>
      </c>
    </row>
    <row r="37" spans="1:8" ht="117.75" customHeight="1">
      <c r="A37" s="174" t="s">
        <v>76</v>
      </c>
      <c r="B37" s="250" t="s">
        <v>109</v>
      </c>
      <c r="C37" s="261">
        <v>620</v>
      </c>
      <c r="D37" s="262" t="s">
        <v>23</v>
      </c>
      <c r="E37" s="262" t="s">
        <v>71</v>
      </c>
      <c r="F37" s="263">
        <f>F38+F40+F60</f>
        <v>45732.578669999995</v>
      </c>
      <c r="G37" s="263">
        <f>G38+G40+G60</f>
        <v>40003</v>
      </c>
      <c r="H37" s="263">
        <f>H38+H40+H60</f>
        <v>40003</v>
      </c>
    </row>
    <row r="38" spans="1:8" s="7" customFormat="1" ht="157.5" customHeight="1">
      <c r="A38" s="124" t="s">
        <v>36</v>
      </c>
      <c r="B38" s="123" t="s">
        <v>50</v>
      </c>
      <c r="C38" s="167">
        <v>620</v>
      </c>
      <c r="D38" s="168" t="s">
        <v>23</v>
      </c>
      <c r="E38" s="168" t="s">
        <v>73</v>
      </c>
      <c r="F38" s="169">
        <f>F39</f>
        <v>38949.6</v>
      </c>
      <c r="G38" s="169">
        <f>G39</f>
        <v>37420.5</v>
      </c>
      <c r="H38" s="169">
        <f>H39</f>
        <v>37990.5</v>
      </c>
    </row>
    <row r="39" spans="1:10" s="93" customFormat="1" ht="153.75" customHeight="1">
      <c r="A39" s="76" t="s">
        <v>37</v>
      </c>
      <c r="B39" s="123" t="s">
        <v>50</v>
      </c>
      <c r="C39" s="79">
        <v>620</v>
      </c>
      <c r="D39" s="80" t="s">
        <v>23</v>
      </c>
      <c r="E39" s="80" t="s">
        <v>74</v>
      </c>
      <c r="F39" s="78">
        <f>39003-442.5+217.05+35.88+37+75.83+23.34</f>
        <v>38949.6</v>
      </c>
      <c r="G39" s="78">
        <f>38560.5-1140</f>
        <v>37420.5</v>
      </c>
      <c r="H39" s="78">
        <f>38560.5-570</f>
        <v>37990.5</v>
      </c>
      <c r="I39" s="152"/>
      <c r="J39" s="152"/>
    </row>
    <row r="40" spans="1:8" s="44" customFormat="1" ht="93.75" customHeight="1">
      <c r="A40" s="124" t="s">
        <v>72</v>
      </c>
      <c r="B40" s="264" t="s">
        <v>50</v>
      </c>
      <c r="C40" s="251">
        <v>620</v>
      </c>
      <c r="D40" s="252" t="s">
        <v>23</v>
      </c>
      <c r="E40" s="252" t="s">
        <v>75</v>
      </c>
      <c r="F40" s="253">
        <f>F42+F44+F46+F54+F55</f>
        <v>6340.4786699999995</v>
      </c>
      <c r="G40" s="253">
        <f>G42+G44+G46+G54+G55</f>
        <v>2140</v>
      </c>
      <c r="H40" s="253">
        <f>H42+H44+H46+H54+H55</f>
        <v>1570</v>
      </c>
    </row>
    <row r="41" spans="1:8" s="44" customFormat="1" ht="52.5" customHeight="1">
      <c r="A41" s="265" t="s">
        <v>164</v>
      </c>
      <c r="B41" s="266" t="s">
        <v>50</v>
      </c>
      <c r="C41" s="255">
        <v>620</v>
      </c>
      <c r="D41" s="256" t="s">
        <v>23</v>
      </c>
      <c r="E41" s="267" t="s">
        <v>77</v>
      </c>
      <c r="F41" s="268">
        <v>0</v>
      </c>
      <c r="G41" s="268">
        <v>0</v>
      </c>
      <c r="H41" s="269">
        <v>0</v>
      </c>
    </row>
    <row r="42" spans="1:8" s="93" customFormat="1" ht="51" customHeight="1">
      <c r="A42" s="330" t="s">
        <v>154</v>
      </c>
      <c r="B42" s="329" t="s">
        <v>50</v>
      </c>
      <c r="C42" s="324">
        <v>620</v>
      </c>
      <c r="D42" s="325" t="s">
        <v>23</v>
      </c>
      <c r="E42" s="326" t="s">
        <v>78</v>
      </c>
      <c r="F42" s="353">
        <f>1200+76.5-1192.86-15</f>
        <v>68.6400000000001</v>
      </c>
      <c r="G42" s="355">
        <v>1000</v>
      </c>
      <c r="H42" s="359">
        <v>1000</v>
      </c>
    </row>
    <row r="43" spans="1:8" s="93" customFormat="1" ht="32.25" customHeight="1">
      <c r="A43" s="331"/>
      <c r="B43" s="329"/>
      <c r="C43" s="324"/>
      <c r="D43" s="325"/>
      <c r="E43" s="327"/>
      <c r="F43" s="354"/>
      <c r="G43" s="356"/>
      <c r="H43" s="360"/>
    </row>
    <row r="44" spans="1:8" s="93" customFormat="1" ht="57.75" customHeight="1">
      <c r="A44" s="351" t="s">
        <v>155</v>
      </c>
      <c r="B44" s="323" t="s">
        <v>50</v>
      </c>
      <c r="C44" s="323">
        <v>620</v>
      </c>
      <c r="D44" s="348" t="s">
        <v>23</v>
      </c>
      <c r="E44" s="348" t="s">
        <v>79</v>
      </c>
      <c r="F44" s="358">
        <f>165.66+1192.86</f>
        <v>1358.52</v>
      </c>
      <c r="G44" s="346">
        <v>0</v>
      </c>
      <c r="H44" s="346">
        <v>0</v>
      </c>
    </row>
    <row r="45" spans="1:8" s="93" customFormat="1" ht="28.5" customHeight="1">
      <c r="A45" s="351"/>
      <c r="B45" s="323"/>
      <c r="C45" s="323"/>
      <c r="D45" s="348"/>
      <c r="E45" s="348"/>
      <c r="F45" s="358"/>
      <c r="G45" s="346"/>
      <c r="H45" s="346"/>
    </row>
    <row r="46" spans="1:8" s="77" customFormat="1" ht="107.25" customHeight="1">
      <c r="A46" s="158" t="s">
        <v>169</v>
      </c>
      <c r="B46" s="159" t="s">
        <v>50</v>
      </c>
      <c r="C46" s="160">
        <v>620</v>
      </c>
      <c r="D46" s="161" t="s">
        <v>23</v>
      </c>
      <c r="E46" s="161" t="s">
        <v>80</v>
      </c>
      <c r="F46" s="83">
        <f>F48+F49+F51+F52+F53</f>
        <v>3731.9886699999997</v>
      </c>
      <c r="G46" s="83">
        <f>SUM(G48:G50)</f>
        <v>0</v>
      </c>
      <c r="H46" s="83">
        <f>SUM(H48:H50)</f>
        <v>0</v>
      </c>
    </row>
    <row r="47" spans="1:8" s="93" customFormat="1" ht="76.5" customHeight="1" hidden="1">
      <c r="A47" s="162" t="s">
        <v>187</v>
      </c>
      <c r="B47" s="159" t="s">
        <v>50</v>
      </c>
      <c r="C47" s="160">
        <v>620</v>
      </c>
      <c r="D47" s="161" t="s">
        <v>30</v>
      </c>
      <c r="E47" s="161" t="s">
        <v>203</v>
      </c>
      <c r="F47" s="99">
        <v>0</v>
      </c>
      <c r="G47" s="163">
        <f>252.8-55.62-197.18</f>
        <v>0</v>
      </c>
      <c r="H47" s="164">
        <v>0</v>
      </c>
    </row>
    <row r="48" spans="1:8" s="8" customFormat="1" ht="66" customHeight="1">
      <c r="A48" s="282" t="s">
        <v>205</v>
      </c>
      <c r="B48" s="284" t="s">
        <v>50</v>
      </c>
      <c r="C48" s="284">
        <v>620</v>
      </c>
      <c r="D48" s="285" t="s">
        <v>23</v>
      </c>
      <c r="E48" s="285" t="s">
        <v>80</v>
      </c>
      <c r="F48" s="286">
        <f>1351.79-110.1707</f>
        <v>1241.6193</v>
      </c>
      <c r="G48" s="288">
        <v>0</v>
      </c>
      <c r="H48" s="289">
        <v>0</v>
      </c>
    </row>
    <row r="49" spans="1:8" s="105" customFormat="1" ht="99.75" customHeight="1">
      <c r="A49" s="282" t="s">
        <v>231</v>
      </c>
      <c r="B49" s="284" t="s">
        <v>50</v>
      </c>
      <c r="C49" s="284">
        <v>620</v>
      </c>
      <c r="D49" s="285" t="s">
        <v>23</v>
      </c>
      <c r="E49" s="285" t="s">
        <v>80</v>
      </c>
      <c r="F49" s="286">
        <f>2066.7-369.12063</f>
        <v>1697.57937</v>
      </c>
      <c r="G49" s="288">
        <v>0</v>
      </c>
      <c r="H49" s="289">
        <v>0</v>
      </c>
    </row>
    <row r="50" spans="1:8" s="93" customFormat="1" ht="79.5" customHeight="1" hidden="1">
      <c r="A50" s="165" t="s">
        <v>192</v>
      </c>
      <c r="B50" s="79" t="s">
        <v>50</v>
      </c>
      <c r="C50" s="79">
        <v>620</v>
      </c>
      <c r="D50" s="80" t="s">
        <v>30</v>
      </c>
      <c r="E50" s="80" t="s">
        <v>203</v>
      </c>
      <c r="F50" s="98">
        <v>0</v>
      </c>
      <c r="G50" s="157">
        <v>0</v>
      </c>
      <c r="H50" s="81">
        <v>0</v>
      </c>
    </row>
    <row r="51" spans="1:8" s="93" customFormat="1" ht="79.5" customHeight="1">
      <c r="A51" s="76" t="s">
        <v>243</v>
      </c>
      <c r="B51" s="79" t="s">
        <v>50</v>
      </c>
      <c r="C51" s="79">
        <v>620</v>
      </c>
      <c r="D51" s="80" t="s">
        <v>23</v>
      </c>
      <c r="E51" s="80" t="s">
        <v>80</v>
      </c>
      <c r="F51" s="78">
        <v>268.75</v>
      </c>
      <c r="G51" s="157">
        <v>0</v>
      </c>
      <c r="H51" s="81">
        <v>0</v>
      </c>
    </row>
    <row r="52" spans="1:8" s="93" customFormat="1" ht="112.5" customHeight="1">
      <c r="A52" s="76" t="s">
        <v>256</v>
      </c>
      <c r="B52" s="79" t="s">
        <v>50</v>
      </c>
      <c r="C52" s="79">
        <v>620</v>
      </c>
      <c r="D52" s="80" t="s">
        <v>23</v>
      </c>
      <c r="E52" s="80" t="s">
        <v>80</v>
      </c>
      <c r="F52" s="78">
        <v>167.21</v>
      </c>
      <c r="G52" s="157">
        <v>0</v>
      </c>
      <c r="H52" s="81">
        <v>0</v>
      </c>
    </row>
    <row r="53" spans="1:8" s="93" customFormat="1" ht="79.5" customHeight="1">
      <c r="A53" s="76" t="s">
        <v>257</v>
      </c>
      <c r="B53" s="79" t="s">
        <v>50</v>
      </c>
      <c r="C53" s="79">
        <v>620</v>
      </c>
      <c r="D53" s="80" t="s">
        <v>23</v>
      </c>
      <c r="E53" s="80" t="s">
        <v>80</v>
      </c>
      <c r="F53" s="78">
        <v>356.83</v>
      </c>
      <c r="G53" s="157">
        <v>0</v>
      </c>
      <c r="H53" s="81">
        <v>0</v>
      </c>
    </row>
    <row r="54" spans="1:8" s="82" customFormat="1" ht="87" customHeight="1">
      <c r="A54" s="76" t="s">
        <v>207</v>
      </c>
      <c r="B54" s="79" t="s">
        <v>50</v>
      </c>
      <c r="C54" s="79">
        <v>620</v>
      </c>
      <c r="D54" s="80" t="s">
        <v>23</v>
      </c>
      <c r="E54" s="80" t="s">
        <v>175</v>
      </c>
      <c r="F54" s="78">
        <v>0</v>
      </c>
      <c r="G54" s="78">
        <v>0</v>
      </c>
      <c r="H54" s="81">
        <v>0</v>
      </c>
    </row>
    <row r="55" spans="1:8" s="82" customFormat="1" ht="96" customHeight="1">
      <c r="A55" s="76" t="s">
        <v>230</v>
      </c>
      <c r="B55" s="79" t="s">
        <v>50</v>
      </c>
      <c r="C55" s="79">
        <v>620</v>
      </c>
      <c r="D55" s="80" t="s">
        <v>23</v>
      </c>
      <c r="E55" s="80" t="s">
        <v>228</v>
      </c>
      <c r="F55" s="78">
        <f>F56+F57+F58+F59</f>
        <v>1181.33</v>
      </c>
      <c r="G55" s="78">
        <f>G56+G57+G58+G59</f>
        <v>1140</v>
      </c>
      <c r="H55" s="78">
        <f>H56+H57+H58+H59</f>
        <v>570</v>
      </c>
    </row>
    <row r="56" spans="1:8" s="82" customFormat="1" ht="57.75" customHeight="1">
      <c r="A56" s="76" t="s">
        <v>227</v>
      </c>
      <c r="B56" s="79" t="s">
        <v>50</v>
      </c>
      <c r="C56" s="79">
        <v>620</v>
      </c>
      <c r="D56" s="80" t="s">
        <v>23</v>
      </c>
      <c r="E56" s="80" t="s">
        <v>228</v>
      </c>
      <c r="F56" s="78">
        <v>1181.33</v>
      </c>
      <c r="G56" s="78">
        <v>0</v>
      </c>
      <c r="H56" s="81">
        <v>0</v>
      </c>
    </row>
    <row r="57" spans="1:8" s="82" customFormat="1" ht="72.75" customHeight="1">
      <c r="A57" s="76" t="s">
        <v>239</v>
      </c>
      <c r="B57" s="79" t="s">
        <v>50</v>
      </c>
      <c r="C57" s="79">
        <v>620</v>
      </c>
      <c r="D57" s="80" t="s">
        <v>23</v>
      </c>
      <c r="E57" s="80" t="s">
        <v>228</v>
      </c>
      <c r="F57" s="78">
        <v>0</v>
      </c>
      <c r="G57" s="78">
        <v>570</v>
      </c>
      <c r="H57" s="81">
        <v>0</v>
      </c>
    </row>
    <row r="58" spans="1:8" s="82" customFormat="1" ht="87" customHeight="1">
      <c r="A58" s="76" t="s">
        <v>240</v>
      </c>
      <c r="B58" s="79" t="s">
        <v>50</v>
      </c>
      <c r="C58" s="79">
        <v>620</v>
      </c>
      <c r="D58" s="80" t="s">
        <v>23</v>
      </c>
      <c r="E58" s="80" t="s">
        <v>228</v>
      </c>
      <c r="F58" s="78">
        <v>0</v>
      </c>
      <c r="G58" s="78">
        <v>570</v>
      </c>
      <c r="H58" s="81">
        <v>0</v>
      </c>
    </row>
    <row r="59" spans="1:8" s="82" customFormat="1" ht="71.25" customHeight="1">
      <c r="A59" s="76" t="s">
        <v>241</v>
      </c>
      <c r="B59" s="79" t="s">
        <v>50</v>
      </c>
      <c r="C59" s="79">
        <v>620</v>
      </c>
      <c r="D59" s="80" t="s">
        <v>23</v>
      </c>
      <c r="E59" s="80" t="s">
        <v>228</v>
      </c>
      <c r="F59" s="78">
        <v>0</v>
      </c>
      <c r="G59" s="78">
        <v>0</v>
      </c>
      <c r="H59" s="81">
        <v>570</v>
      </c>
    </row>
    <row r="60" spans="1:8" ht="379.5" customHeight="1">
      <c r="A60" s="124" t="s">
        <v>142</v>
      </c>
      <c r="B60" s="166" t="s">
        <v>50</v>
      </c>
      <c r="C60" s="167">
        <v>620</v>
      </c>
      <c r="D60" s="168" t="s">
        <v>23</v>
      </c>
      <c r="E60" s="168" t="s">
        <v>81</v>
      </c>
      <c r="F60" s="169">
        <f>F61</f>
        <v>442.5</v>
      </c>
      <c r="G60" s="169">
        <f>G61</f>
        <v>442.5</v>
      </c>
      <c r="H60" s="169">
        <f>H61</f>
        <v>442.5</v>
      </c>
    </row>
    <row r="61" spans="1:8" ht="360.75" customHeight="1">
      <c r="A61" s="76" t="s">
        <v>143</v>
      </c>
      <c r="B61" s="170" t="s">
        <v>50</v>
      </c>
      <c r="C61" s="171">
        <v>620</v>
      </c>
      <c r="D61" s="172" t="s">
        <v>23</v>
      </c>
      <c r="E61" s="172" t="s">
        <v>82</v>
      </c>
      <c r="F61" s="173">
        <v>442.5</v>
      </c>
      <c r="G61" s="173">
        <v>442.5</v>
      </c>
      <c r="H61" s="173">
        <v>442.5</v>
      </c>
    </row>
    <row r="62" spans="1:8" ht="85.5" customHeight="1">
      <c r="A62" s="335" t="s">
        <v>135</v>
      </c>
      <c r="B62" s="335" t="s">
        <v>109</v>
      </c>
      <c r="C62" s="343">
        <v>620</v>
      </c>
      <c r="D62" s="350" t="s">
        <v>30</v>
      </c>
      <c r="E62" s="350" t="s">
        <v>83</v>
      </c>
      <c r="F62" s="339">
        <f>F64+F66</f>
        <v>23220.8</v>
      </c>
      <c r="G62" s="339">
        <f>G64+G66</f>
        <v>22015.8</v>
      </c>
      <c r="H62" s="339">
        <f>H64+H66</f>
        <v>22015.8</v>
      </c>
    </row>
    <row r="63" spans="1:8" s="40" customFormat="1" ht="36" customHeight="1">
      <c r="A63" s="336"/>
      <c r="B63" s="336"/>
      <c r="C63" s="344"/>
      <c r="D63" s="344"/>
      <c r="E63" s="352"/>
      <c r="F63" s="349"/>
      <c r="G63" s="344"/>
      <c r="H63" s="344"/>
    </row>
    <row r="64" spans="1:8" ht="81" customHeight="1">
      <c r="A64" s="124" t="s">
        <v>45</v>
      </c>
      <c r="B64" s="194" t="s">
        <v>108</v>
      </c>
      <c r="C64" s="195">
        <v>620</v>
      </c>
      <c r="D64" s="178" t="s">
        <v>30</v>
      </c>
      <c r="E64" s="178" t="s">
        <v>104</v>
      </c>
      <c r="F64" s="151">
        <f>F65</f>
        <v>23220.8</v>
      </c>
      <c r="G64" s="151">
        <f>G65</f>
        <v>22015.8</v>
      </c>
      <c r="H64" s="151">
        <f>H65</f>
        <v>22015.8</v>
      </c>
    </row>
    <row r="65" spans="1:8" s="93" customFormat="1" ht="72" customHeight="1">
      <c r="A65" s="76" t="s">
        <v>209</v>
      </c>
      <c r="B65" s="76" t="s">
        <v>50</v>
      </c>
      <c r="C65" s="281">
        <v>620</v>
      </c>
      <c r="D65" s="80" t="s">
        <v>30</v>
      </c>
      <c r="E65" s="80" t="s">
        <v>84</v>
      </c>
      <c r="F65" s="78">
        <f>22015.8+1205</f>
        <v>23220.8</v>
      </c>
      <c r="G65" s="78">
        <v>22015.8</v>
      </c>
      <c r="H65" s="78">
        <v>22015.8</v>
      </c>
    </row>
    <row r="66" spans="1:8" s="40" customFormat="1" ht="105.75" customHeight="1">
      <c r="A66" s="174" t="s">
        <v>106</v>
      </c>
      <c r="B66" s="174" t="s">
        <v>50</v>
      </c>
      <c r="C66" s="175">
        <v>620</v>
      </c>
      <c r="D66" s="176" t="s">
        <v>30</v>
      </c>
      <c r="E66" s="176" t="s">
        <v>86</v>
      </c>
      <c r="F66" s="177">
        <f>F67+F68</f>
        <v>0</v>
      </c>
      <c r="G66" s="177">
        <f>G67+G68</f>
        <v>0</v>
      </c>
      <c r="H66" s="177">
        <f>H67+H68</f>
        <v>0</v>
      </c>
    </row>
    <row r="67" spans="1:8" s="93" customFormat="1" ht="86.25" customHeight="1">
      <c r="A67" s="76" t="s">
        <v>194</v>
      </c>
      <c r="B67" s="76" t="s">
        <v>50</v>
      </c>
      <c r="C67" s="79">
        <v>620</v>
      </c>
      <c r="D67" s="80" t="s">
        <v>30</v>
      </c>
      <c r="E67" s="80" t="s">
        <v>85</v>
      </c>
      <c r="F67" s="78">
        <v>0</v>
      </c>
      <c r="G67" s="78">
        <v>0</v>
      </c>
      <c r="H67" s="81">
        <v>0</v>
      </c>
    </row>
    <row r="68" spans="1:8" s="93" customFormat="1" ht="117.75" customHeight="1">
      <c r="A68" s="76" t="s">
        <v>195</v>
      </c>
      <c r="B68" s="76" t="s">
        <v>50</v>
      </c>
      <c r="C68" s="79">
        <v>620</v>
      </c>
      <c r="D68" s="80" t="s">
        <v>30</v>
      </c>
      <c r="E68" s="178" t="s">
        <v>191</v>
      </c>
      <c r="F68" s="151">
        <v>0</v>
      </c>
      <c r="G68" s="151">
        <v>0</v>
      </c>
      <c r="H68" s="179">
        <v>0</v>
      </c>
    </row>
    <row r="69" spans="1:8" s="24" customFormat="1" ht="74.25" customHeight="1">
      <c r="A69" s="347" t="s">
        <v>161</v>
      </c>
      <c r="B69" s="335" t="s">
        <v>108</v>
      </c>
      <c r="C69" s="343">
        <v>620</v>
      </c>
      <c r="D69" s="357" t="s">
        <v>24</v>
      </c>
      <c r="E69" s="350" t="s">
        <v>87</v>
      </c>
      <c r="F69" s="339">
        <f>F71+F73</f>
        <v>277</v>
      </c>
      <c r="G69" s="339">
        <f>G71+G74</f>
        <v>186</v>
      </c>
      <c r="H69" s="339">
        <f>H71+H73</f>
        <v>186</v>
      </c>
    </row>
    <row r="70" spans="1:8" s="41" customFormat="1" ht="11.25" customHeight="1">
      <c r="A70" s="347"/>
      <c r="B70" s="333"/>
      <c r="C70" s="340"/>
      <c r="D70" s="340"/>
      <c r="E70" s="352"/>
      <c r="F70" s="349"/>
      <c r="G70" s="340"/>
      <c r="H70" s="340"/>
    </row>
    <row r="71" spans="1:8" s="5" customFormat="1" ht="83.25" customHeight="1">
      <c r="A71" s="124" t="s">
        <v>107</v>
      </c>
      <c r="B71" s="166" t="s">
        <v>50</v>
      </c>
      <c r="C71" s="167">
        <v>620</v>
      </c>
      <c r="D71" s="168" t="s">
        <v>24</v>
      </c>
      <c r="E71" s="168" t="s">
        <v>88</v>
      </c>
      <c r="F71" s="169">
        <f>F72</f>
        <v>241</v>
      </c>
      <c r="G71" s="169">
        <f>G72</f>
        <v>150</v>
      </c>
      <c r="H71" s="169">
        <f>H72</f>
        <v>150</v>
      </c>
    </row>
    <row r="72" spans="1:8" s="82" customFormat="1" ht="79.5" customHeight="1">
      <c r="A72" s="76" t="s">
        <v>96</v>
      </c>
      <c r="B72" s="123" t="s">
        <v>50</v>
      </c>
      <c r="C72" s="79">
        <v>620</v>
      </c>
      <c r="D72" s="80" t="s">
        <v>24</v>
      </c>
      <c r="E72" s="80" t="s">
        <v>90</v>
      </c>
      <c r="F72" s="78">
        <f>150+91</f>
        <v>241</v>
      </c>
      <c r="G72" s="78">
        <v>150</v>
      </c>
      <c r="H72" s="78">
        <v>150</v>
      </c>
    </row>
    <row r="73" spans="1:8" ht="110.25" customHeight="1">
      <c r="A73" s="124" t="s">
        <v>27</v>
      </c>
      <c r="B73" s="166" t="s">
        <v>50</v>
      </c>
      <c r="C73" s="167">
        <v>620</v>
      </c>
      <c r="D73" s="168" t="s">
        <v>24</v>
      </c>
      <c r="E73" s="168" t="s">
        <v>91</v>
      </c>
      <c r="F73" s="169">
        <f>F74</f>
        <v>36</v>
      </c>
      <c r="G73" s="169">
        <v>36</v>
      </c>
      <c r="H73" s="169">
        <v>36</v>
      </c>
    </row>
    <row r="74" spans="1:8" ht="113.25" customHeight="1">
      <c r="A74" s="76" t="s">
        <v>64</v>
      </c>
      <c r="B74" s="123" t="s">
        <v>50</v>
      </c>
      <c r="C74" s="79">
        <v>620</v>
      </c>
      <c r="D74" s="80" t="s">
        <v>24</v>
      </c>
      <c r="E74" s="80" t="s">
        <v>89</v>
      </c>
      <c r="F74" s="78">
        <v>36</v>
      </c>
      <c r="G74" s="78">
        <v>36</v>
      </c>
      <c r="H74" s="78">
        <v>36</v>
      </c>
    </row>
    <row r="75" spans="1:8" ht="93" customHeight="1">
      <c r="A75" s="124" t="s">
        <v>102</v>
      </c>
      <c r="B75" s="166" t="s">
        <v>103</v>
      </c>
      <c r="C75" s="180">
        <v>620</v>
      </c>
      <c r="D75" s="181" t="s">
        <v>24</v>
      </c>
      <c r="E75" s="181" t="s">
        <v>92</v>
      </c>
      <c r="F75" s="182">
        <f>F76+F79</f>
        <v>8320</v>
      </c>
      <c r="G75" s="182">
        <f>G76+G79</f>
        <v>8886.4</v>
      </c>
      <c r="H75" s="182">
        <f>H76+H79</f>
        <v>8886.4</v>
      </c>
    </row>
    <row r="76" spans="1:8" ht="102">
      <c r="A76" s="124" t="s">
        <v>100</v>
      </c>
      <c r="B76" s="166" t="s">
        <v>50</v>
      </c>
      <c r="C76" s="167">
        <v>620</v>
      </c>
      <c r="D76" s="168" t="s">
        <v>24</v>
      </c>
      <c r="E76" s="168" t="s">
        <v>93</v>
      </c>
      <c r="F76" s="169">
        <f>F77+F78</f>
        <v>8220</v>
      </c>
      <c r="G76" s="169">
        <f>G77+G78</f>
        <v>8786.4</v>
      </c>
      <c r="H76" s="169">
        <f>H77+H78</f>
        <v>8786.4</v>
      </c>
    </row>
    <row r="77" spans="1:8" s="93" customFormat="1" ht="103.5" customHeight="1">
      <c r="A77" s="76" t="s">
        <v>101</v>
      </c>
      <c r="B77" s="123" t="s">
        <v>50</v>
      </c>
      <c r="C77" s="79">
        <v>620</v>
      </c>
      <c r="D77" s="80" t="s">
        <v>24</v>
      </c>
      <c r="E77" s="80" t="s">
        <v>136</v>
      </c>
      <c r="F77" s="78">
        <f>8413-225</f>
        <v>8188</v>
      </c>
      <c r="G77" s="78">
        <v>8754.4</v>
      </c>
      <c r="H77" s="78">
        <v>8754.4</v>
      </c>
    </row>
    <row r="78" spans="1:8" s="77" customFormat="1" ht="134.25" customHeight="1">
      <c r="A78" s="76" t="s">
        <v>197</v>
      </c>
      <c r="B78" s="123" t="s">
        <v>50</v>
      </c>
      <c r="C78" s="79">
        <v>620</v>
      </c>
      <c r="D78" s="80" t="s">
        <v>24</v>
      </c>
      <c r="E78" s="80" t="s">
        <v>95</v>
      </c>
      <c r="F78" s="78">
        <v>32</v>
      </c>
      <c r="G78" s="78">
        <v>32</v>
      </c>
      <c r="H78" s="81">
        <v>32</v>
      </c>
    </row>
    <row r="79" spans="1:8" ht="102">
      <c r="A79" s="124" t="s">
        <v>94</v>
      </c>
      <c r="B79" s="166" t="s">
        <v>50</v>
      </c>
      <c r="C79" s="167">
        <v>620</v>
      </c>
      <c r="D79" s="168" t="s">
        <v>24</v>
      </c>
      <c r="E79" s="168" t="s">
        <v>97</v>
      </c>
      <c r="F79" s="169">
        <f>F80</f>
        <v>100</v>
      </c>
      <c r="G79" s="169">
        <f>G80</f>
        <v>100</v>
      </c>
      <c r="H79" s="169">
        <f>H80</f>
        <v>100</v>
      </c>
    </row>
    <row r="80" spans="1:8" ht="92.25" customHeight="1">
      <c r="A80" s="76" t="s">
        <v>99</v>
      </c>
      <c r="B80" s="123" t="s">
        <v>50</v>
      </c>
      <c r="C80" s="79">
        <v>620</v>
      </c>
      <c r="D80" s="80" t="s">
        <v>24</v>
      </c>
      <c r="E80" s="80" t="s">
        <v>98</v>
      </c>
      <c r="F80" s="78">
        <v>100</v>
      </c>
      <c r="G80" s="78">
        <v>100</v>
      </c>
      <c r="H80" s="81">
        <v>100</v>
      </c>
    </row>
    <row r="81" spans="1:8" ht="26.25">
      <c r="A81" s="28"/>
      <c r="B81" s="27"/>
      <c r="C81" s="27"/>
      <c r="D81" s="27"/>
      <c r="E81" s="27"/>
      <c r="F81" s="27"/>
      <c r="G81" s="27"/>
      <c r="H81" s="27"/>
    </row>
    <row r="82" spans="1:8" ht="26.25">
      <c r="A82" s="334"/>
      <c r="B82" s="291"/>
      <c r="C82" s="291"/>
      <c r="D82" s="291"/>
      <c r="E82" s="291"/>
      <c r="F82" s="291"/>
      <c r="G82" s="29"/>
      <c r="H82" s="27"/>
    </row>
    <row r="83" spans="1:8" ht="26.25">
      <c r="A83" s="334"/>
      <c r="B83" s="291"/>
      <c r="C83" s="291"/>
      <c r="D83" s="291"/>
      <c r="E83" s="291"/>
      <c r="F83" s="291"/>
      <c r="G83" s="29"/>
      <c r="H83" s="27"/>
    </row>
    <row r="84" spans="1:8" ht="26.25">
      <c r="A84" s="334"/>
      <c r="B84" s="291"/>
      <c r="C84" s="291"/>
      <c r="D84" s="291"/>
      <c r="E84" s="291"/>
      <c r="F84" s="291"/>
      <c r="G84" s="29"/>
      <c r="H84" s="27"/>
    </row>
    <row r="85" spans="1:8" ht="21">
      <c r="A85" s="26"/>
      <c r="B85" s="25"/>
      <c r="C85" s="25"/>
      <c r="D85" s="25"/>
      <c r="E85" s="25"/>
      <c r="F85" s="25"/>
      <c r="G85" s="25"/>
      <c r="H85" s="25"/>
    </row>
  </sheetData>
  <sheetProtection/>
  <mergeCells count="98">
    <mergeCell ref="G18:G19"/>
    <mergeCell ref="H18:H19"/>
    <mergeCell ref="E18:E19"/>
    <mergeCell ref="F27:F28"/>
    <mergeCell ref="E25:E26"/>
    <mergeCell ref="D25:D26"/>
    <mergeCell ref="H20:H21"/>
    <mergeCell ref="H27:H28"/>
    <mergeCell ref="G22:G23"/>
    <mergeCell ref="G27:G28"/>
    <mergeCell ref="D27:D28"/>
    <mergeCell ref="H29:H30"/>
    <mergeCell ref="F29:F30"/>
    <mergeCell ref="H22:H23"/>
    <mergeCell ref="G25:G26"/>
    <mergeCell ref="E27:E28"/>
    <mergeCell ref="F32:F33"/>
    <mergeCell ref="E42:E43"/>
    <mergeCell ref="H42:H43"/>
    <mergeCell ref="H32:H33"/>
    <mergeCell ref="D29:D30"/>
    <mergeCell ref="E29:E30"/>
    <mergeCell ref="D69:D70"/>
    <mergeCell ref="E69:E70"/>
    <mergeCell ref="G69:G70"/>
    <mergeCell ref="F44:F45"/>
    <mergeCell ref="F62:F63"/>
    <mergeCell ref="B62:B63"/>
    <mergeCell ref="G44:G45"/>
    <mergeCell ref="B42:B43"/>
    <mergeCell ref="C42:C43"/>
    <mergeCell ref="D42:D43"/>
    <mergeCell ref="B44:B45"/>
    <mergeCell ref="H62:H63"/>
    <mergeCell ref="E62:E63"/>
    <mergeCell ref="G62:G63"/>
    <mergeCell ref="F42:F43"/>
    <mergeCell ref="G42:G43"/>
    <mergeCell ref="A84:F84"/>
    <mergeCell ref="A69:A70"/>
    <mergeCell ref="C44:C45"/>
    <mergeCell ref="D44:D45"/>
    <mergeCell ref="E44:E45"/>
    <mergeCell ref="F69:F70"/>
    <mergeCell ref="D62:D63"/>
    <mergeCell ref="A44:A45"/>
    <mergeCell ref="B69:B70"/>
    <mergeCell ref="C69:C70"/>
    <mergeCell ref="H69:H70"/>
    <mergeCell ref="B20:B21"/>
    <mergeCell ref="G20:G21"/>
    <mergeCell ref="F20:F21"/>
    <mergeCell ref="H25:H26"/>
    <mergeCell ref="A42:A43"/>
    <mergeCell ref="C62:C63"/>
    <mergeCell ref="B29:B30"/>
    <mergeCell ref="B32:B33"/>
    <mergeCell ref="H44:H45"/>
    <mergeCell ref="A25:A26"/>
    <mergeCell ref="F25:F26"/>
    <mergeCell ref="B27:B28"/>
    <mergeCell ref="A27:A28"/>
    <mergeCell ref="B22:B23"/>
    <mergeCell ref="A83:F83"/>
    <mergeCell ref="A62:A63"/>
    <mergeCell ref="A82:F82"/>
    <mergeCell ref="A29:A30"/>
    <mergeCell ref="A32:A33"/>
    <mergeCell ref="C18:C19"/>
    <mergeCell ref="C32:C33"/>
    <mergeCell ref="C29:C30"/>
    <mergeCell ref="D22:D23"/>
    <mergeCell ref="G29:G30"/>
    <mergeCell ref="C27:C28"/>
    <mergeCell ref="C25:C26"/>
    <mergeCell ref="D32:D33"/>
    <mergeCell ref="E32:E33"/>
    <mergeCell ref="G32:G33"/>
    <mergeCell ref="A11:F11"/>
    <mergeCell ref="A12:F12"/>
    <mergeCell ref="C14:E14"/>
    <mergeCell ref="E20:E21"/>
    <mergeCell ref="D20:D21"/>
    <mergeCell ref="F22:F23"/>
    <mergeCell ref="A20:A21"/>
    <mergeCell ref="C20:C21"/>
    <mergeCell ref="D18:D19"/>
    <mergeCell ref="F18:F19"/>
    <mergeCell ref="A10:F10"/>
    <mergeCell ref="B25:B26"/>
    <mergeCell ref="A22:A23"/>
    <mergeCell ref="E22:E23"/>
    <mergeCell ref="C22:C23"/>
    <mergeCell ref="A5:F5"/>
    <mergeCell ref="A14:A15"/>
    <mergeCell ref="B14:B15"/>
    <mergeCell ref="A18:A19"/>
    <mergeCell ref="F14:H14"/>
  </mergeCells>
  <printOptions/>
  <pageMargins left="0.5905511811023623" right="0.3937007874015748" top="0.5905511811023623" bottom="0.5905511811023623" header="0" footer="0"/>
  <pageSetup firstPageNumber="18" useFirstPageNumber="1" fitToHeight="0" fitToWidth="1" horizontalDpi="600" verticalDpi="600" orientation="portrait" paperSize="9" scale="31" r:id="rId3"/>
  <headerFooter>
    <oddHeader>&amp;C&amp;20&amp;P 
</oddHeader>
  </headerFooter>
  <rowBreaks count="2" manualBreakCount="2">
    <brk id="43" max="7" man="1"/>
    <brk id="80" max="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4"/>
  <sheetViews>
    <sheetView view="pageBreakPreview" zoomScale="71" zoomScaleNormal="75" zoomScaleSheetLayoutView="71" workbookViewId="0" topLeftCell="A1">
      <selection activeCell="F4" sqref="F4"/>
    </sheetView>
  </sheetViews>
  <sheetFormatPr defaultColWidth="9.140625" defaultRowHeight="15"/>
  <cols>
    <col min="1" max="1" width="49.57421875" style="0" customWidth="1"/>
    <col min="2" max="2" width="34.28125" style="0" customWidth="1"/>
    <col min="3" max="3" width="11.00390625" style="0" customWidth="1"/>
    <col min="4" max="4" width="16.421875" style="0" customWidth="1"/>
    <col min="5" max="5" width="18.140625" style="0" customWidth="1"/>
    <col min="6" max="6" width="15.7109375" style="0" customWidth="1"/>
    <col min="7" max="7" width="21.28125" style="0" customWidth="1"/>
    <col min="8" max="8" width="18.28125" style="0" customWidth="1"/>
    <col min="9" max="9" width="20.140625" style="0" hidden="1" customWidth="1"/>
    <col min="10" max="10" width="25.421875" style="0" customWidth="1"/>
    <col min="11" max="11" width="28.140625" style="0" customWidth="1"/>
    <col min="12" max="12" width="36.140625" style="0" customWidth="1"/>
  </cols>
  <sheetData>
    <row r="1" spans="6:7" s="49" customFormat="1" ht="18.75">
      <c r="F1" s="32" t="s">
        <v>248</v>
      </c>
      <c r="G1" s="32"/>
    </row>
    <row r="2" spans="6:7" s="49" customFormat="1" ht="18.75">
      <c r="F2" s="32" t="s">
        <v>246</v>
      </c>
      <c r="G2" s="32"/>
    </row>
    <row r="3" spans="6:7" s="49" customFormat="1" ht="18.75">
      <c r="F3" s="32" t="s">
        <v>247</v>
      </c>
      <c r="G3" s="32"/>
    </row>
    <row r="4" spans="6:7" s="49" customFormat="1" ht="18.75">
      <c r="F4" s="32" t="s">
        <v>263</v>
      </c>
      <c r="G4" s="32"/>
    </row>
    <row r="5" spans="1:8" ht="18.75" customHeight="1">
      <c r="A5" s="57"/>
      <c r="B5" s="57"/>
      <c r="C5" s="57"/>
      <c r="D5" s="57"/>
      <c r="E5" s="57"/>
      <c r="F5" s="32" t="s">
        <v>254</v>
      </c>
      <c r="G5" s="56"/>
      <c r="H5" s="56"/>
    </row>
    <row r="6" spans="1:8" ht="15" customHeight="1">
      <c r="A6" s="57"/>
      <c r="B6" s="57"/>
      <c r="C6" s="57"/>
      <c r="D6" s="57"/>
      <c r="E6" s="57"/>
      <c r="F6" s="32" t="s">
        <v>145</v>
      </c>
      <c r="G6" s="56"/>
      <c r="H6" s="56"/>
    </row>
    <row r="7" spans="1:8" ht="15.75" customHeight="1">
      <c r="A7" s="57"/>
      <c r="B7" s="57"/>
      <c r="C7" s="57"/>
      <c r="D7" s="57"/>
      <c r="E7" s="57"/>
      <c r="F7" s="32" t="s">
        <v>51</v>
      </c>
      <c r="G7" s="56"/>
      <c r="H7" s="56"/>
    </row>
    <row r="8" spans="1:8" ht="18.75" customHeight="1">
      <c r="A8" s="57"/>
      <c r="B8" s="57"/>
      <c r="C8" s="57"/>
      <c r="D8" s="57"/>
      <c r="E8" s="57"/>
      <c r="F8" s="32" t="s">
        <v>177</v>
      </c>
      <c r="G8" s="56"/>
      <c r="H8" s="56"/>
    </row>
    <row r="9" ht="18.75">
      <c r="A9" s="1"/>
    </row>
    <row r="10" spans="1:8" ht="18.75">
      <c r="A10" s="396" t="s">
        <v>0</v>
      </c>
      <c r="B10" s="397"/>
      <c r="C10" s="397"/>
      <c r="D10" s="397"/>
      <c r="E10" s="397"/>
      <c r="F10" s="397"/>
      <c r="G10" s="397"/>
      <c r="H10" s="397"/>
    </row>
    <row r="11" spans="1:8" ht="18.75">
      <c r="A11" s="396" t="s">
        <v>178</v>
      </c>
      <c r="B11" s="397"/>
      <c r="C11" s="397"/>
      <c r="D11" s="397"/>
      <c r="E11" s="397"/>
      <c r="F11" s="397"/>
      <c r="G11" s="397"/>
      <c r="H11" s="397"/>
    </row>
    <row r="12" spans="1:8" ht="18.75">
      <c r="A12" s="396" t="s">
        <v>15</v>
      </c>
      <c r="B12" s="397"/>
      <c r="C12" s="397"/>
      <c r="D12" s="397"/>
      <c r="E12" s="397"/>
      <c r="F12" s="397"/>
      <c r="G12" s="397"/>
      <c r="H12" s="397"/>
    </row>
    <row r="13" ht="18.75">
      <c r="A13" s="2"/>
    </row>
    <row r="14" spans="1:8" ht="35.25" customHeight="1">
      <c r="A14" s="378" t="s">
        <v>1</v>
      </c>
      <c r="B14" s="378" t="s">
        <v>2</v>
      </c>
      <c r="C14" s="378" t="s">
        <v>3</v>
      </c>
      <c r="D14" s="378"/>
      <c r="E14" s="378"/>
      <c r="F14" s="378" t="s">
        <v>4</v>
      </c>
      <c r="G14" s="378"/>
      <c r="H14" s="378"/>
    </row>
    <row r="15" spans="1:8" ht="46.5" customHeight="1">
      <c r="A15" s="378"/>
      <c r="B15" s="378"/>
      <c r="C15" s="17" t="s">
        <v>5</v>
      </c>
      <c r="D15" s="17" t="s">
        <v>6</v>
      </c>
      <c r="E15" s="17" t="s">
        <v>7</v>
      </c>
      <c r="F15" s="17">
        <v>2023</v>
      </c>
      <c r="G15" s="17">
        <v>2024</v>
      </c>
      <c r="H15" s="17">
        <v>2025</v>
      </c>
    </row>
    <row r="16" spans="1:8" ht="30.75" customHeight="1">
      <c r="A16" s="17">
        <v>1</v>
      </c>
      <c r="B16" s="17">
        <v>2</v>
      </c>
      <c r="C16" s="17">
        <v>3</v>
      </c>
      <c r="D16" s="17">
        <v>4</v>
      </c>
      <c r="E16" s="17">
        <v>5</v>
      </c>
      <c r="F16" s="17">
        <v>6</v>
      </c>
      <c r="G16" s="17">
        <v>7</v>
      </c>
      <c r="H16" s="17">
        <v>8</v>
      </c>
    </row>
    <row r="17" spans="1:10" ht="56.25" customHeight="1">
      <c r="A17" s="382" t="s">
        <v>8</v>
      </c>
      <c r="B17" s="382" t="s">
        <v>232</v>
      </c>
      <c r="C17" s="394" t="s">
        <v>199</v>
      </c>
      <c r="D17" s="367" t="s">
        <v>16</v>
      </c>
      <c r="E17" s="369" t="s">
        <v>65</v>
      </c>
      <c r="F17" s="389">
        <f>F19+F34+F72</f>
        <v>296993.859</v>
      </c>
      <c r="G17" s="389">
        <f>G19+G34+G72+G69</f>
        <v>260852.728</v>
      </c>
      <c r="H17" s="389">
        <f>H19+H34+H72</f>
        <v>255900.04799999998</v>
      </c>
      <c r="I17" s="154"/>
      <c r="J17" s="154"/>
    </row>
    <row r="18" spans="1:12" ht="192" customHeight="1">
      <c r="A18" s="382"/>
      <c r="B18" s="383"/>
      <c r="C18" s="395"/>
      <c r="D18" s="368"/>
      <c r="E18" s="368"/>
      <c r="F18" s="368"/>
      <c r="G18" s="368"/>
      <c r="H18" s="368"/>
      <c r="I18" s="154"/>
      <c r="J18" s="215"/>
      <c r="K18" s="210"/>
      <c r="L18" s="209"/>
    </row>
    <row r="19" spans="1:11" s="106" customFormat="1" ht="86.25" customHeight="1">
      <c r="A19" s="107" t="s">
        <v>105</v>
      </c>
      <c r="B19" s="107" t="s">
        <v>111</v>
      </c>
      <c r="C19" s="107">
        <v>620</v>
      </c>
      <c r="D19" s="216" t="s">
        <v>31</v>
      </c>
      <c r="E19" s="217" t="s">
        <v>66</v>
      </c>
      <c r="F19" s="108">
        <f>F20+F23+F30</f>
        <v>78077.28</v>
      </c>
      <c r="G19" s="108">
        <f>G20+G23+G30</f>
        <v>67913.11000000002</v>
      </c>
      <c r="H19" s="108">
        <f>H20+H23+H30</f>
        <v>64386.73</v>
      </c>
      <c r="I19" s="218"/>
      <c r="J19" s="218"/>
      <c r="K19" s="211"/>
    </row>
    <row r="20" spans="1:10" s="59" customFormat="1" ht="99.75" customHeight="1">
      <c r="A20" s="54" t="s">
        <v>162</v>
      </c>
      <c r="B20" s="54" t="s">
        <v>11</v>
      </c>
      <c r="C20" s="54">
        <v>620</v>
      </c>
      <c r="D20" s="219" t="s">
        <v>22</v>
      </c>
      <c r="E20" s="220" t="s">
        <v>134</v>
      </c>
      <c r="F20" s="68">
        <f>F21</f>
        <v>3161.74</v>
      </c>
      <c r="G20" s="68">
        <f aca="true" t="shared" si="0" ref="F20:H21">G21</f>
        <v>0</v>
      </c>
      <c r="H20" s="68">
        <f t="shared" si="0"/>
        <v>0</v>
      </c>
      <c r="I20" s="221"/>
      <c r="J20" s="221"/>
    </row>
    <row r="21" spans="1:10" s="10" customFormat="1" ht="99.75" customHeight="1">
      <c r="A21" s="139" t="s">
        <v>211</v>
      </c>
      <c r="B21" s="66" t="s">
        <v>163</v>
      </c>
      <c r="C21" s="66">
        <v>620</v>
      </c>
      <c r="D21" s="222" t="s">
        <v>22</v>
      </c>
      <c r="E21" s="223" t="s">
        <v>141</v>
      </c>
      <c r="F21" s="224">
        <f t="shared" si="0"/>
        <v>3161.74</v>
      </c>
      <c r="G21" s="224">
        <f t="shared" si="0"/>
        <v>0</v>
      </c>
      <c r="H21" s="224">
        <f t="shared" si="0"/>
        <v>0</v>
      </c>
      <c r="I21" s="154"/>
      <c r="J21" s="154"/>
    </row>
    <row r="22" spans="1:16" s="10" customFormat="1" ht="78" customHeight="1">
      <c r="A22" s="129" t="s">
        <v>206</v>
      </c>
      <c r="B22" s="191" t="s">
        <v>50</v>
      </c>
      <c r="C22" s="192">
        <v>620</v>
      </c>
      <c r="D22" s="225" t="s">
        <v>22</v>
      </c>
      <c r="E22" s="193" t="s">
        <v>141</v>
      </c>
      <c r="F22" s="89">
        <v>3161.74</v>
      </c>
      <c r="G22" s="89">
        <v>0</v>
      </c>
      <c r="H22" s="89">
        <v>0</v>
      </c>
      <c r="I22" s="154"/>
      <c r="J22" s="154"/>
      <c r="K22" s="154"/>
      <c r="L22" s="154"/>
      <c r="M22" s="154"/>
      <c r="N22" s="154"/>
      <c r="O22" s="154"/>
      <c r="P22" s="154"/>
    </row>
    <row r="23" spans="1:16" ht="100.5" customHeight="1">
      <c r="A23" s="138" t="s">
        <v>147</v>
      </c>
      <c r="B23" s="242" t="s">
        <v>50</v>
      </c>
      <c r="C23" s="192">
        <v>620</v>
      </c>
      <c r="D23" s="226" t="s">
        <v>46</v>
      </c>
      <c r="E23" s="193" t="s">
        <v>196</v>
      </c>
      <c r="F23" s="89">
        <f>F24</f>
        <v>74565.54</v>
      </c>
      <c r="G23" s="89">
        <f>G24</f>
        <v>67913.11000000002</v>
      </c>
      <c r="H23" s="89">
        <f>H24</f>
        <v>64386.73</v>
      </c>
      <c r="I23" s="154"/>
      <c r="J23" s="154"/>
      <c r="K23" s="154"/>
      <c r="L23" s="154"/>
      <c r="M23" s="154"/>
      <c r="N23" s="154"/>
      <c r="O23" s="154"/>
      <c r="P23" s="154"/>
    </row>
    <row r="24" spans="1:16" s="77" customFormat="1" ht="85.5" customHeight="1">
      <c r="A24" s="129" t="s">
        <v>158</v>
      </c>
      <c r="B24" s="191" t="s">
        <v>50</v>
      </c>
      <c r="C24" s="192">
        <v>620</v>
      </c>
      <c r="D24" s="225" t="s">
        <v>31</v>
      </c>
      <c r="E24" s="193" t="s">
        <v>116</v>
      </c>
      <c r="F24" s="89">
        <f>F25+F26+F28</f>
        <v>74565.54</v>
      </c>
      <c r="G24" s="89">
        <f>G25+G26+G28</f>
        <v>67913.11000000002</v>
      </c>
      <c r="H24" s="89">
        <f>H25+H26+H28</f>
        <v>64386.73</v>
      </c>
      <c r="I24" s="82"/>
      <c r="J24" s="227"/>
      <c r="K24" s="82"/>
      <c r="L24" s="82"/>
      <c r="M24" s="82"/>
      <c r="N24" s="82"/>
      <c r="O24" s="82"/>
      <c r="P24" s="82"/>
    </row>
    <row r="25" spans="1:16" s="118" customFormat="1" ht="140.25" customHeight="1">
      <c r="A25" s="129" t="s">
        <v>39</v>
      </c>
      <c r="B25" s="191" t="s">
        <v>50</v>
      </c>
      <c r="C25" s="192">
        <v>620</v>
      </c>
      <c r="D25" s="225" t="s">
        <v>42</v>
      </c>
      <c r="E25" s="193" t="s">
        <v>117</v>
      </c>
      <c r="F25" s="89">
        <f>63054.64+2492.4+6273+489.2</f>
        <v>72309.23999999999</v>
      </c>
      <c r="G25" s="89">
        <f>62420.11+2448.9+455.4</f>
        <v>65324.41</v>
      </c>
      <c r="H25" s="89">
        <f>59246.23+2325.3+432.4</f>
        <v>62003.93000000001</v>
      </c>
      <c r="I25" s="152"/>
      <c r="J25" s="183"/>
      <c r="K25" s="188"/>
      <c r="L25" s="153"/>
      <c r="M25" s="152"/>
      <c r="N25" s="152"/>
      <c r="O25" s="152"/>
      <c r="P25" s="152"/>
    </row>
    <row r="26" spans="1:16" ht="88.5" customHeight="1">
      <c r="A26" s="370" t="s">
        <v>40</v>
      </c>
      <c r="B26" s="379" t="s">
        <v>50</v>
      </c>
      <c r="C26" s="380">
        <v>620</v>
      </c>
      <c r="D26" s="393">
        <v>1004</v>
      </c>
      <c r="E26" s="372" t="s">
        <v>117</v>
      </c>
      <c r="F26" s="390">
        <v>1688.2</v>
      </c>
      <c r="G26" s="390">
        <v>2020.6</v>
      </c>
      <c r="H26" s="390">
        <v>1814.7</v>
      </c>
      <c r="I26" s="154"/>
      <c r="J26" s="154"/>
      <c r="K26" s="154"/>
      <c r="L26" s="154"/>
      <c r="M26" s="154"/>
      <c r="N26" s="154"/>
      <c r="O26" s="154"/>
      <c r="P26" s="154"/>
    </row>
    <row r="27" spans="1:16" s="49" customFormat="1" ht="21" customHeight="1">
      <c r="A27" s="370"/>
      <c r="B27" s="379"/>
      <c r="C27" s="380"/>
      <c r="D27" s="393"/>
      <c r="E27" s="372"/>
      <c r="F27" s="390"/>
      <c r="G27" s="390"/>
      <c r="H27" s="390"/>
      <c r="I27" s="154"/>
      <c r="J27" s="154"/>
      <c r="K27" s="154"/>
      <c r="L27" s="154"/>
      <c r="M27" s="154"/>
      <c r="N27" s="154"/>
      <c r="O27" s="154"/>
      <c r="P27" s="154"/>
    </row>
    <row r="28" spans="1:16" s="201" customFormat="1" ht="107.25" customHeight="1">
      <c r="A28" s="370" t="s">
        <v>41</v>
      </c>
      <c r="B28" s="379" t="s">
        <v>50</v>
      </c>
      <c r="C28" s="380">
        <v>620</v>
      </c>
      <c r="D28" s="372" t="s">
        <v>22</v>
      </c>
      <c r="E28" s="372" t="s">
        <v>117</v>
      </c>
      <c r="F28" s="390">
        <v>568.1</v>
      </c>
      <c r="G28" s="390">
        <v>568.1</v>
      </c>
      <c r="H28" s="390">
        <v>568.1</v>
      </c>
      <c r="I28" s="202"/>
      <c r="J28" s="387"/>
      <c r="K28" s="202"/>
      <c r="L28" s="202"/>
      <c r="M28" s="202"/>
      <c r="N28" s="202"/>
      <c r="O28" s="202"/>
      <c r="P28" s="202"/>
    </row>
    <row r="29" spans="1:16" s="199" customFormat="1" ht="4.5" customHeight="1" hidden="1">
      <c r="A29" s="371"/>
      <c r="B29" s="392"/>
      <c r="C29" s="381"/>
      <c r="D29" s="373"/>
      <c r="E29" s="373"/>
      <c r="F29" s="391"/>
      <c r="G29" s="391"/>
      <c r="H29" s="391"/>
      <c r="I29" s="200" t="s">
        <v>188</v>
      </c>
      <c r="J29" s="388"/>
      <c r="K29" s="200"/>
      <c r="L29" s="200"/>
      <c r="M29" s="200"/>
      <c r="N29" s="200"/>
      <c r="O29" s="200"/>
      <c r="P29" s="200"/>
    </row>
    <row r="30" spans="1:16" s="49" customFormat="1" ht="91.5" customHeight="1">
      <c r="A30" s="138" t="s">
        <v>218</v>
      </c>
      <c r="B30" s="191" t="s">
        <v>50</v>
      </c>
      <c r="C30" s="192">
        <v>620</v>
      </c>
      <c r="D30" s="193" t="s">
        <v>22</v>
      </c>
      <c r="E30" s="193" t="s">
        <v>150</v>
      </c>
      <c r="F30" s="89">
        <f>F31+F32+F33</f>
        <v>350</v>
      </c>
      <c r="G30" s="89">
        <f>G31+G32</f>
        <v>0</v>
      </c>
      <c r="H30" s="89">
        <f>H31+H32</f>
        <v>0</v>
      </c>
      <c r="I30" s="154"/>
      <c r="J30" s="154"/>
      <c r="K30" s="154"/>
      <c r="L30" s="154"/>
      <c r="M30" s="154"/>
      <c r="N30" s="154"/>
      <c r="O30" s="154"/>
      <c r="P30" s="154"/>
    </row>
    <row r="31" spans="1:16" s="77" customFormat="1" ht="111" customHeight="1">
      <c r="A31" s="198" t="s">
        <v>219</v>
      </c>
      <c r="B31" s="243" t="s">
        <v>50</v>
      </c>
      <c r="C31" s="244">
        <v>620</v>
      </c>
      <c r="D31" s="228" t="s">
        <v>22</v>
      </c>
      <c r="E31" s="228" t="s">
        <v>159</v>
      </c>
      <c r="F31" s="128">
        <v>0</v>
      </c>
      <c r="G31" s="128">
        <v>0</v>
      </c>
      <c r="H31" s="128">
        <v>0</v>
      </c>
      <c r="I31" s="82"/>
      <c r="J31" s="82"/>
      <c r="K31" s="82"/>
      <c r="L31" s="82"/>
      <c r="M31" s="82"/>
      <c r="N31" s="82"/>
      <c r="O31" s="82"/>
      <c r="P31" s="82"/>
    </row>
    <row r="32" spans="1:11" s="48" customFormat="1" ht="174" customHeight="1">
      <c r="A32" s="129" t="s">
        <v>166</v>
      </c>
      <c r="B32" s="85" t="s">
        <v>50</v>
      </c>
      <c r="C32" s="86">
        <v>620</v>
      </c>
      <c r="D32" s="193" t="s">
        <v>22</v>
      </c>
      <c r="E32" s="192" t="s">
        <v>152</v>
      </c>
      <c r="F32" s="229">
        <v>350</v>
      </c>
      <c r="G32" s="89">
        <v>0</v>
      </c>
      <c r="H32" s="89">
        <v>0</v>
      </c>
      <c r="I32" s="154"/>
      <c r="J32" s="154"/>
      <c r="K32" s="154"/>
    </row>
    <row r="33" spans="1:11" s="49" customFormat="1" ht="168.75" customHeight="1">
      <c r="A33" s="96" t="s">
        <v>216</v>
      </c>
      <c r="B33" s="12" t="s">
        <v>50</v>
      </c>
      <c r="C33" s="95">
        <v>620</v>
      </c>
      <c r="D33" s="230" t="s">
        <v>22</v>
      </c>
      <c r="E33" s="230" t="s">
        <v>174</v>
      </c>
      <c r="F33" s="231">
        <v>0</v>
      </c>
      <c r="G33" s="64">
        <v>0</v>
      </c>
      <c r="H33" s="64">
        <v>0</v>
      </c>
      <c r="I33" s="154"/>
      <c r="J33" s="154"/>
      <c r="K33" s="154"/>
    </row>
    <row r="34" spans="1:11" s="9" customFormat="1" ht="153" customHeight="1">
      <c r="A34" s="69" t="s">
        <v>76</v>
      </c>
      <c r="B34" s="20" t="s">
        <v>112</v>
      </c>
      <c r="C34" s="21">
        <v>620</v>
      </c>
      <c r="D34" s="214" t="s">
        <v>26</v>
      </c>
      <c r="E34" s="70" t="s">
        <v>71</v>
      </c>
      <c r="F34" s="67">
        <f>F35+F37+F54+F61+F63+F67</f>
        <v>203140.31399999998</v>
      </c>
      <c r="G34" s="67">
        <f>G35+G37+G54+G61+G63+G67</f>
        <v>177024.94799999997</v>
      </c>
      <c r="H34" s="67">
        <f>H35+H37+H54+H61+H63+H67</f>
        <v>175746.61799999996</v>
      </c>
      <c r="I34" s="154"/>
      <c r="J34" s="154"/>
      <c r="K34" s="154"/>
    </row>
    <row r="35" spans="1:11" s="10" customFormat="1" ht="177.75" customHeight="1">
      <c r="A35" s="69" t="s">
        <v>217</v>
      </c>
      <c r="B35" s="20" t="s">
        <v>50</v>
      </c>
      <c r="C35" s="21">
        <v>620</v>
      </c>
      <c r="D35" s="214" t="s">
        <v>23</v>
      </c>
      <c r="E35" s="70" t="s">
        <v>73</v>
      </c>
      <c r="F35" s="67">
        <f>F36</f>
        <v>0</v>
      </c>
      <c r="G35" s="67">
        <f>G36</f>
        <v>0</v>
      </c>
      <c r="H35" s="67">
        <f>H36</f>
        <v>0</v>
      </c>
      <c r="I35" s="154"/>
      <c r="J35" s="154"/>
      <c r="K35" s="154"/>
    </row>
    <row r="36" spans="1:11" s="10" customFormat="1" ht="159" customHeight="1">
      <c r="A36" s="61" t="s">
        <v>220</v>
      </c>
      <c r="B36" s="12" t="s">
        <v>50</v>
      </c>
      <c r="C36" s="17">
        <v>620</v>
      </c>
      <c r="D36" s="232" t="s">
        <v>23</v>
      </c>
      <c r="E36" s="72" t="s">
        <v>74</v>
      </c>
      <c r="F36" s="64">
        <v>0</v>
      </c>
      <c r="G36" s="64">
        <v>0</v>
      </c>
      <c r="H36" s="64">
        <v>0</v>
      </c>
      <c r="I36" s="154"/>
      <c r="J36" s="154"/>
      <c r="K36" s="154"/>
    </row>
    <row r="37" spans="1:11" ht="126.75" customHeight="1">
      <c r="A37" s="61" t="s">
        <v>115</v>
      </c>
      <c r="B37" s="12" t="s">
        <v>50</v>
      </c>
      <c r="C37" s="17">
        <v>620</v>
      </c>
      <c r="D37" s="72" t="s">
        <v>23</v>
      </c>
      <c r="E37" s="72" t="s">
        <v>75</v>
      </c>
      <c r="F37" s="64">
        <f>F38+F39+F40+F41+F48+F49</f>
        <v>23265.840000000004</v>
      </c>
      <c r="G37" s="64">
        <f>G38+G39+G40+G41+G48</f>
        <v>0</v>
      </c>
      <c r="H37" s="64">
        <f>H38+H39+H40+H41+H48</f>
        <v>0</v>
      </c>
      <c r="I37" s="154"/>
      <c r="J37" s="154"/>
      <c r="K37" s="154"/>
    </row>
    <row r="38" spans="1:11" ht="91.5" customHeight="1">
      <c r="A38" s="61" t="s">
        <v>153</v>
      </c>
      <c r="B38" s="12" t="s">
        <v>50</v>
      </c>
      <c r="C38" s="17">
        <v>620</v>
      </c>
      <c r="D38" s="72" t="s">
        <v>23</v>
      </c>
      <c r="E38" s="72" t="s">
        <v>77</v>
      </c>
      <c r="F38" s="64">
        <v>0</v>
      </c>
      <c r="G38" s="64">
        <v>0</v>
      </c>
      <c r="H38" s="64">
        <v>0</v>
      </c>
      <c r="I38" s="154"/>
      <c r="J38" s="154"/>
      <c r="K38" s="154"/>
    </row>
    <row r="39" spans="1:11" ht="117" customHeight="1">
      <c r="A39" s="18" t="s">
        <v>154</v>
      </c>
      <c r="B39" s="12" t="s">
        <v>50</v>
      </c>
      <c r="C39" s="17">
        <v>620</v>
      </c>
      <c r="D39" s="72" t="s">
        <v>23</v>
      </c>
      <c r="E39" s="72" t="s">
        <v>78</v>
      </c>
      <c r="F39" s="64">
        <v>0</v>
      </c>
      <c r="G39" s="64">
        <v>0</v>
      </c>
      <c r="H39" s="64">
        <v>0</v>
      </c>
      <c r="I39" s="154"/>
      <c r="J39" s="154"/>
      <c r="K39" s="154"/>
    </row>
    <row r="40" spans="1:11" s="5" customFormat="1" ht="102" customHeight="1">
      <c r="A40" s="119" t="s">
        <v>155</v>
      </c>
      <c r="B40" s="121" t="s">
        <v>50</v>
      </c>
      <c r="C40" s="120">
        <v>620</v>
      </c>
      <c r="D40" s="72" t="s">
        <v>23</v>
      </c>
      <c r="E40" s="72" t="s">
        <v>79</v>
      </c>
      <c r="F40" s="64">
        <v>0</v>
      </c>
      <c r="G40" s="64">
        <v>0</v>
      </c>
      <c r="H40" s="64">
        <v>0</v>
      </c>
      <c r="I40" s="154"/>
      <c r="J40" s="154"/>
      <c r="K40" s="154"/>
    </row>
    <row r="41" spans="1:11" s="9" customFormat="1" ht="130.5" customHeight="1">
      <c r="A41" s="18" t="s">
        <v>212</v>
      </c>
      <c r="B41" s="12" t="s">
        <v>50</v>
      </c>
      <c r="C41" s="17">
        <v>620</v>
      </c>
      <c r="D41" s="72" t="s">
        <v>23</v>
      </c>
      <c r="E41" s="72" t="s">
        <v>80</v>
      </c>
      <c r="F41" s="64">
        <f>F43+F44+F45+F46+F47</f>
        <v>12633.840000000002</v>
      </c>
      <c r="G41" s="64">
        <f>G43+G44+G48</f>
        <v>0</v>
      </c>
      <c r="H41" s="64">
        <f>H43+H44+H48</f>
        <v>0</v>
      </c>
      <c r="I41" s="154"/>
      <c r="J41" s="154"/>
      <c r="K41" s="154"/>
    </row>
    <row r="42" spans="1:11" s="93" customFormat="1" ht="72" customHeight="1" hidden="1">
      <c r="A42" s="100" t="s">
        <v>187</v>
      </c>
      <c r="B42" s="12" t="s">
        <v>50</v>
      </c>
      <c r="C42" s="17">
        <v>620</v>
      </c>
      <c r="D42" s="72" t="s">
        <v>30</v>
      </c>
      <c r="E42" s="72" t="s">
        <v>203</v>
      </c>
      <c r="F42" s="101">
        <v>0</v>
      </c>
      <c r="G42" s="101">
        <f>758.4-166.85-591.55</f>
        <v>0</v>
      </c>
      <c r="H42" s="101">
        <v>0</v>
      </c>
      <c r="I42" s="152"/>
      <c r="J42" s="152"/>
      <c r="K42" s="152"/>
    </row>
    <row r="43" spans="1:11" s="9" customFormat="1" ht="64.5" customHeight="1">
      <c r="A43" s="145" t="s">
        <v>215</v>
      </c>
      <c r="B43" s="143" t="s">
        <v>50</v>
      </c>
      <c r="C43" s="144">
        <v>620</v>
      </c>
      <c r="D43" s="193" t="s">
        <v>23</v>
      </c>
      <c r="E43" s="193" t="s">
        <v>80</v>
      </c>
      <c r="F43" s="89">
        <v>4055.36</v>
      </c>
      <c r="G43" s="89">
        <v>0</v>
      </c>
      <c r="H43" s="89">
        <v>0</v>
      </c>
      <c r="I43" s="154"/>
      <c r="J43" s="154"/>
      <c r="K43" s="154"/>
    </row>
    <row r="44" spans="1:11" s="93" customFormat="1" ht="57" customHeight="1">
      <c r="A44" s="145" t="s">
        <v>242</v>
      </c>
      <c r="B44" s="143" t="s">
        <v>50</v>
      </c>
      <c r="C44" s="144">
        <v>620</v>
      </c>
      <c r="D44" s="193" t="s">
        <v>23</v>
      </c>
      <c r="E44" s="193" t="s">
        <v>80</v>
      </c>
      <c r="F44" s="89">
        <v>6200.1</v>
      </c>
      <c r="G44" s="89">
        <v>0</v>
      </c>
      <c r="H44" s="89">
        <v>0</v>
      </c>
      <c r="I44" s="152"/>
      <c r="J44" s="152"/>
      <c r="K44" s="152"/>
    </row>
    <row r="45" spans="1:11" s="93" customFormat="1" ht="65.25" customHeight="1">
      <c r="A45" s="145" t="s">
        <v>243</v>
      </c>
      <c r="B45" s="143" t="s">
        <v>50</v>
      </c>
      <c r="C45" s="144">
        <v>620</v>
      </c>
      <c r="D45" s="193" t="s">
        <v>23</v>
      </c>
      <c r="E45" s="193" t="s">
        <v>80</v>
      </c>
      <c r="F45" s="89">
        <v>806.25</v>
      </c>
      <c r="G45" s="89">
        <v>0</v>
      </c>
      <c r="H45" s="89">
        <v>0</v>
      </c>
      <c r="I45" s="152"/>
      <c r="J45" s="152"/>
      <c r="K45" s="152"/>
    </row>
    <row r="46" spans="1:11" s="93" customFormat="1" ht="111.75" customHeight="1">
      <c r="A46" s="90" t="s">
        <v>256</v>
      </c>
      <c r="B46" s="191" t="s">
        <v>50</v>
      </c>
      <c r="C46" s="192">
        <v>620</v>
      </c>
      <c r="D46" s="193" t="s">
        <v>23</v>
      </c>
      <c r="E46" s="193" t="s">
        <v>80</v>
      </c>
      <c r="F46" s="89">
        <v>501.62</v>
      </c>
      <c r="G46" s="89">
        <v>0</v>
      </c>
      <c r="H46" s="89">
        <v>0</v>
      </c>
      <c r="I46" s="152"/>
      <c r="J46" s="152"/>
      <c r="K46" s="152"/>
    </row>
    <row r="47" spans="1:11" s="93" customFormat="1" ht="75" customHeight="1">
      <c r="A47" s="90" t="s">
        <v>257</v>
      </c>
      <c r="B47" s="191" t="s">
        <v>50</v>
      </c>
      <c r="C47" s="192">
        <v>620</v>
      </c>
      <c r="D47" s="193" t="s">
        <v>23</v>
      </c>
      <c r="E47" s="193" t="s">
        <v>80</v>
      </c>
      <c r="F47" s="89">
        <v>1070.51</v>
      </c>
      <c r="G47" s="89">
        <v>0</v>
      </c>
      <c r="H47" s="89">
        <v>0</v>
      </c>
      <c r="I47" s="152"/>
      <c r="J47" s="152"/>
      <c r="K47" s="152"/>
    </row>
    <row r="48" spans="1:11" s="43" customFormat="1" ht="78" customHeight="1">
      <c r="A48" s="18" t="s">
        <v>208</v>
      </c>
      <c r="B48" s="12" t="s">
        <v>50</v>
      </c>
      <c r="C48" s="17">
        <v>620</v>
      </c>
      <c r="D48" s="72" t="s">
        <v>23</v>
      </c>
      <c r="E48" s="72" t="s">
        <v>80</v>
      </c>
      <c r="F48" s="64">
        <v>0</v>
      </c>
      <c r="G48" s="64">
        <v>0</v>
      </c>
      <c r="H48" s="64">
        <v>0</v>
      </c>
      <c r="I48" s="154"/>
      <c r="J48" s="154"/>
      <c r="K48" s="154"/>
    </row>
    <row r="49" spans="1:11" s="205" customFormat="1" ht="97.5" customHeight="1">
      <c r="A49" s="119" t="s">
        <v>230</v>
      </c>
      <c r="B49" s="121" t="s">
        <v>50</v>
      </c>
      <c r="C49" s="120">
        <v>620</v>
      </c>
      <c r="D49" s="72" t="s">
        <v>23</v>
      </c>
      <c r="E49" s="72" t="s">
        <v>228</v>
      </c>
      <c r="F49" s="64">
        <f>F50+F51+F52+F53</f>
        <v>10632</v>
      </c>
      <c r="G49" s="64">
        <f>G50+G51+G52+G53</f>
        <v>10260</v>
      </c>
      <c r="H49" s="64">
        <f>H50+H51+H52+H53</f>
        <v>5130</v>
      </c>
      <c r="I49" s="206"/>
      <c r="J49" s="206"/>
      <c r="K49" s="206"/>
    </row>
    <row r="50" spans="1:11" s="49" customFormat="1" ht="78" customHeight="1">
      <c r="A50" s="119" t="s">
        <v>227</v>
      </c>
      <c r="B50" s="121" t="s">
        <v>50</v>
      </c>
      <c r="C50" s="120">
        <v>620</v>
      </c>
      <c r="D50" s="72" t="s">
        <v>23</v>
      </c>
      <c r="E50" s="72" t="s">
        <v>228</v>
      </c>
      <c r="F50" s="64">
        <v>10632</v>
      </c>
      <c r="G50" s="64">
        <v>0</v>
      </c>
      <c r="H50" s="64">
        <v>0</v>
      </c>
      <c r="I50" s="154"/>
      <c r="J50" s="154"/>
      <c r="K50" s="154"/>
    </row>
    <row r="51" spans="1:11" s="49" customFormat="1" ht="78" customHeight="1">
      <c r="A51" s="119" t="s">
        <v>239</v>
      </c>
      <c r="B51" s="121" t="s">
        <v>50</v>
      </c>
      <c r="C51" s="120">
        <v>620</v>
      </c>
      <c r="D51" s="72" t="s">
        <v>23</v>
      </c>
      <c r="E51" s="72" t="s">
        <v>228</v>
      </c>
      <c r="F51" s="233">
        <v>0</v>
      </c>
      <c r="G51" s="64">
        <v>5130</v>
      </c>
      <c r="H51" s="64">
        <v>0</v>
      </c>
      <c r="I51" s="154"/>
      <c r="J51" s="154"/>
      <c r="K51" s="154"/>
    </row>
    <row r="52" spans="1:11" s="49" customFormat="1" ht="78" customHeight="1">
      <c r="A52" s="119" t="s">
        <v>240</v>
      </c>
      <c r="B52" s="121" t="s">
        <v>50</v>
      </c>
      <c r="C52" s="120">
        <v>620</v>
      </c>
      <c r="D52" s="72" t="s">
        <v>23</v>
      </c>
      <c r="E52" s="72" t="s">
        <v>228</v>
      </c>
      <c r="F52" s="64">
        <v>0</v>
      </c>
      <c r="G52" s="64">
        <v>5130</v>
      </c>
      <c r="H52" s="64">
        <v>0</v>
      </c>
      <c r="I52" s="154"/>
      <c r="J52" s="154"/>
      <c r="K52" s="154"/>
    </row>
    <row r="53" spans="1:11" s="49" customFormat="1" ht="78" customHeight="1">
      <c r="A53" s="119" t="s">
        <v>241</v>
      </c>
      <c r="B53" s="121" t="s">
        <v>50</v>
      </c>
      <c r="C53" s="120">
        <v>620</v>
      </c>
      <c r="D53" s="72" t="s">
        <v>23</v>
      </c>
      <c r="E53" s="72" t="s">
        <v>228</v>
      </c>
      <c r="F53" s="64">
        <v>0</v>
      </c>
      <c r="G53" s="64">
        <v>0</v>
      </c>
      <c r="H53" s="64">
        <v>5130</v>
      </c>
      <c r="I53" s="154"/>
      <c r="J53" s="154"/>
      <c r="K53" s="154"/>
    </row>
    <row r="54" spans="1:11" s="203" customFormat="1" ht="93.75" customHeight="1">
      <c r="A54" s="138" t="s">
        <v>118</v>
      </c>
      <c r="B54" s="238" t="s">
        <v>50</v>
      </c>
      <c r="C54" s="239">
        <v>620</v>
      </c>
      <c r="D54" s="234" t="s">
        <v>26</v>
      </c>
      <c r="E54" s="234" t="s">
        <v>119</v>
      </c>
      <c r="F54" s="140">
        <f>F55+F59+F60</f>
        <v>167561.5</v>
      </c>
      <c r="G54" s="140">
        <f>G55</f>
        <v>165255.32</v>
      </c>
      <c r="H54" s="140">
        <f>H55</f>
        <v>164734.08</v>
      </c>
      <c r="I54" s="204"/>
      <c r="J54" s="204"/>
      <c r="K54" s="204"/>
    </row>
    <row r="55" spans="1:11" s="93" customFormat="1" ht="93.75">
      <c r="A55" s="90" t="s">
        <v>156</v>
      </c>
      <c r="B55" s="191" t="s">
        <v>50</v>
      </c>
      <c r="C55" s="192">
        <v>620</v>
      </c>
      <c r="D55" s="193" t="s">
        <v>23</v>
      </c>
      <c r="E55" s="193" t="s">
        <v>120</v>
      </c>
      <c r="F55" s="89">
        <f>F56+F57+F58</f>
        <v>167561.5</v>
      </c>
      <c r="G55" s="89">
        <f>G56+G57+G58</f>
        <v>165255.32</v>
      </c>
      <c r="H55" s="89">
        <f>H56+H57+H58+H60</f>
        <v>164734.08</v>
      </c>
      <c r="I55" s="152"/>
      <c r="J55" s="152"/>
      <c r="K55" s="152"/>
    </row>
    <row r="56" spans="1:12" s="93" customFormat="1" ht="142.5" customHeight="1">
      <c r="A56" s="90" t="s">
        <v>38</v>
      </c>
      <c r="B56" s="191" t="s">
        <v>50</v>
      </c>
      <c r="C56" s="192">
        <v>620</v>
      </c>
      <c r="D56" s="193" t="s">
        <v>23</v>
      </c>
      <c r="E56" s="193" t="s">
        <v>120</v>
      </c>
      <c r="F56" s="89">
        <f>136976.3+7322.3+4779.2+1390.7</f>
        <v>150468.5</v>
      </c>
      <c r="G56" s="89">
        <f>138293.82+7412+1756.3</f>
        <v>147462.12</v>
      </c>
      <c r="H56" s="89">
        <f>137750.08+7383.1+1749.4</f>
        <v>146882.58</v>
      </c>
      <c r="I56" s="152"/>
      <c r="J56" s="184"/>
      <c r="K56" s="189"/>
      <c r="L56" s="190"/>
    </row>
    <row r="57" spans="1:11" ht="83.25" customHeight="1">
      <c r="A57" s="90" t="s">
        <v>17</v>
      </c>
      <c r="B57" s="191" t="s">
        <v>50</v>
      </c>
      <c r="C57" s="192">
        <v>620</v>
      </c>
      <c r="D57" s="193">
        <v>1003</v>
      </c>
      <c r="E57" s="193" t="s">
        <v>120</v>
      </c>
      <c r="F57" s="89">
        <v>11168.2</v>
      </c>
      <c r="G57" s="89">
        <v>11357</v>
      </c>
      <c r="H57" s="89">
        <v>11372.7</v>
      </c>
      <c r="I57" s="154"/>
      <c r="J57" s="154"/>
      <c r="K57" s="154"/>
    </row>
    <row r="58" spans="1:11" ht="81.75" customHeight="1">
      <c r="A58" s="90" t="s">
        <v>18</v>
      </c>
      <c r="B58" s="191" t="s">
        <v>50</v>
      </c>
      <c r="C58" s="192">
        <v>620</v>
      </c>
      <c r="D58" s="193" t="s">
        <v>26</v>
      </c>
      <c r="E58" s="193" t="s">
        <v>121</v>
      </c>
      <c r="F58" s="89">
        <v>5924.8</v>
      </c>
      <c r="G58" s="89">
        <v>6436.2</v>
      </c>
      <c r="H58" s="89">
        <v>6478.8</v>
      </c>
      <c r="I58" s="154"/>
      <c r="J58" s="155"/>
      <c r="K58" s="154"/>
    </row>
    <row r="59" spans="1:12" s="93" customFormat="1" ht="2.25" customHeight="1">
      <c r="A59" s="90"/>
      <c r="B59" s="191"/>
      <c r="C59" s="240"/>
      <c r="D59" s="193"/>
      <c r="E59" s="193"/>
      <c r="F59" s="89"/>
      <c r="G59" s="89"/>
      <c r="H59" s="89"/>
      <c r="I59" s="152"/>
      <c r="J59" s="152"/>
      <c r="K59" s="152"/>
      <c r="L59" s="94"/>
    </row>
    <row r="60" spans="1:12" s="93" customFormat="1" ht="73.5" customHeight="1" hidden="1">
      <c r="A60" s="90"/>
      <c r="B60" s="191"/>
      <c r="C60" s="240"/>
      <c r="D60" s="193"/>
      <c r="E60" s="193"/>
      <c r="F60" s="89"/>
      <c r="G60" s="89"/>
      <c r="H60" s="89"/>
      <c r="I60" s="152"/>
      <c r="J60" s="152"/>
      <c r="K60" s="152"/>
      <c r="L60" s="94"/>
    </row>
    <row r="61" spans="1:11" ht="409.5">
      <c r="A61" s="138" t="s">
        <v>224</v>
      </c>
      <c r="B61" s="238" t="s">
        <v>50</v>
      </c>
      <c r="C61" s="241">
        <v>620</v>
      </c>
      <c r="D61" s="234" t="s">
        <v>23</v>
      </c>
      <c r="E61" s="234" t="s">
        <v>81</v>
      </c>
      <c r="F61" s="140">
        <f>F62</f>
        <v>5456.9</v>
      </c>
      <c r="G61" s="140">
        <f>G62</f>
        <v>5456.9</v>
      </c>
      <c r="H61" s="140">
        <f>H62</f>
        <v>5456.9</v>
      </c>
      <c r="I61" s="154"/>
      <c r="J61" s="156"/>
      <c r="K61" s="154"/>
    </row>
    <row r="62" spans="1:11" ht="366.75" customHeight="1">
      <c r="A62" s="84" t="s">
        <v>123</v>
      </c>
      <c r="B62" s="85" t="s">
        <v>50</v>
      </c>
      <c r="C62" s="86">
        <v>620</v>
      </c>
      <c r="D62" s="193" t="s">
        <v>23</v>
      </c>
      <c r="E62" s="193" t="s">
        <v>82</v>
      </c>
      <c r="F62" s="89">
        <v>5456.9</v>
      </c>
      <c r="G62" s="89">
        <v>5456.9</v>
      </c>
      <c r="H62" s="89">
        <v>5456.9</v>
      </c>
      <c r="I62" s="154"/>
      <c r="J62" s="154"/>
      <c r="K62" s="154"/>
    </row>
    <row r="63" spans="1:11" s="49" customFormat="1" ht="60" customHeight="1">
      <c r="A63" s="60" t="s">
        <v>170</v>
      </c>
      <c r="B63" s="12" t="s">
        <v>50</v>
      </c>
      <c r="C63" s="17">
        <v>620</v>
      </c>
      <c r="D63" s="72" t="s">
        <v>23</v>
      </c>
      <c r="E63" s="70" t="s">
        <v>171</v>
      </c>
      <c r="F63" s="67">
        <f>F64+F65+F66</f>
        <v>6824.513999999999</v>
      </c>
      <c r="G63" s="67">
        <f>G64+G65+G66</f>
        <v>6281.6179999999995</v>
      </c>
      <c r="H63" s="67">
        <f>H64+H65+H66</f>
        <v>5524.527999999999</v>
      </c>
      <c r="I63" s="154"/>
      <c r="J63" s="154"/>
      <c r="K63" s="154"/>
    </row>
    <row r="64" spans="1:12" s="49" customFormat="1" ht="162" customHeight="1">
      <c r="A64" s="245" t="s">
        <v>214</v>
      </c>
      <c r="B64" s="246" t="s">
        <v>50</v>
      </c>
      <c r="C64" s="71">
        <v>620</v>
      </c>
      <c r="D64" s="72" t="s">
        <v>23</v>
      </c>
      <c r="E64" s="72" t="s">
        <v>172</v>
      </c>
      <c r="F64" s="64">
        <v>0</v>
      </c>
      <c r="G64" s="64">
        <v>0</v>
      </c>
      <c r="H64" s="64">
        <v>0</v>
      </c>
      <c r="I64" s="154"/>
      <c r="J64" s="154"/>
      <c r="K64" s="154"/>
      <c r="L64" s="215"/>
    </row>
    <row r="65" spans="1:12" s="49" customFormat="1" ht="84.75" customHeight="1">
      <c r="A65" s="245" t="s">
        <v>226</v>
      </c>
      <c r="B65" s="246" t="s">
        <v>50</v>
      </c>
      <c r="C65" s="71">
        <v>620</v>
      </c>
      <c r="D65" s="72" t="s">
        <v>23</v>
      </c>
      <c r="E65" s="72" t="s">
        <v>183</v>
      </c>
      <c r="F65" s="64">
        <v>0</v>
      </c>
      <c r="G65" s="64">
        <v>0</v>
      </c>
      <c r="H65" s="64">
        <v>0</v>
      </c>
      <c r="I65" s="154"/>
      <c r="J65" s="154"/>
      <c r="K65" s="154"/>
      <c r="L65" s="215"/>
    </row>
    <row r="66" spans="1:12" s="93" customFormat="1" ht="96" customHeight="1">
      <c r="A66" s="90" t="s">
        <v>225</v>
      </c>
      <c r="B66" s="191" t="s">
        <v>50</v>
      </c>
      <c r="C66" s="192">
        <v>620</v>
      </c>
      <c r="D66" s="193" t="s">
        <v>23</v>
      </c>
      <c r="E66" s="193" t="s">
        <v>185</v>
      </c>
      <c r="F66" s="89">
        <f>4969.1+2543.694-863.6+175.32</f>
        <v>6824.513999999999</v>
      </c>
      <c r="G66" s="89">
        <f>4480.9+2502.898-875.1+172.92</f>
        <v>6281.6179999999995</v>
      </c>
      <c r="H66" s="89">
        <f>4324.6+2222.798-1249.4+226.53</f>
        <v>5524.527999999999</v>
      </c>
      <c r="I66" s="152"/>
      <c r="J66" s="152"/>
      <c r="K66" s="152"/>
      <c r="L66" s="247"/>
    </row>
    <row r="67" spans="1:12" s="207" customFormat="1" ht="90" customHeight="1">
      <c r="A67" s="138" t="s">
        <v>237</v>
      </c>
      <c r="B67" s="238" t="s">
        <v>50</v>
      </c>
      <c r="C67" s="241">
        <v>620</v>
      </c>
      <c r="D67" s="234" t="s">
        <v>23</v>
      </c>
      <c r="E67" s="234" t="s">
        <v>229</v>
      </c>
      <c r="F67" s="140">
        <f>F68</f>
        <v>31.56</v>
      </c>
      <c r="G67" s="140">
        <f>G68</f>
        <v>31.11</v>
      </c>
      <c r="H67" s="140">
        <f>H68</f>
        <v>31.11</v>
      </c>
      <c r="I67" s="208"/>
      <c r="J67" s="208"/>
      <c r="K67" s="208"/>
      <c r="L67" s="248"/>
    </row>
    <row r="68" spans="1:12" s="93" customFormat="1" ht="162" customHeight="1">
      <c r="A68" s="90" t="s">
        <v>238</v>
      </c>
      <c r="B68" s="191" t="s">
        <v>50</v>
      </c>
      <c r="C68" s="192">
        <v>620</v>
      </c>
      <c r="D68" s="193" t="s">
        <v>23</v>
      </c>
      <c r="E68" s="193" t="s">
        <v>258</v>
      </c>
      <c r="F68" s="89">
        <v>31.56</v>
      </c>
      <c r="G68" s="89">
        <v>31.11</v>
      </c>
      <c r="H68" s="89">
        <v>31.11</v>
      </c>
      <c r="I68" s="152"/>
      <c r="J68" s="152"/>
      <c r="K68" s="152"/>
      <c r="L68" s="247"/>
    </row>
    <row r="69" spans="1:12" s="49" customFormat="1" ht="87" customHeight="1">
      <c r="A69" s="22" t="s">
        <v>223</v>
      </c>
      <c r="B69" s="246" t="s">
        <v>50</v>
      </c>
      <c r="C69" s="71">
        <v>620</v>
      </c>
      <c r="D69" s="72" t="s">
        <v>30</v>
      </c>
      <c r="E69" s="72" t="s">
        <v>83</v>
      </c>
      <c r="F69" s="64">
        <f>F71</f>
        <v>0</v>
      </c>
      <c r="G69" s="64">
        <f>G71</f>
        <v>0</v>
      </c>
      <c r="H69" s="64">
        <f>H71</f>
        <v>0</v>
      </c>
      <c r="I69" s="154"/>
      <c r="J69" s="154"/>
      <c r="K69" s="154"/>
      <c r="L69" s="154"/>
    </row>
    <row r="70" spans="1:12" s="49" customFormat="1" ht="87" customHeight="1">
      <c r="A70" s="22" t="s">
        <v>106</v>
      </c>
      <c r="B70" s="246" t="s">
        <v>50</v>
      </c>
      <c r="C70" s="71">
        <v>620</v>
      </c>
      <c r="D70" s="72" t="s">
        <v>30</v>
      </c>
      <c r="E70" s="72" t="s">
        <v>86</v>
      </c>
      <c r="F70" s="64">
        <f>F71</f>
        <v>0</v>
      </c>
      <c r="G70" s="64">
        <f>G71</f>
        <v>0</v>
      </c>
      <c r="H70" s="64">
        <f>H71</f>
        <v>0</v>
      </c>
      <c r="I70" s="154"/>
      <c r="J70" s="154"/>
      <c r="K70" s="154"/>
      <c r="L70" s="154"/>
    </row>
    <row r="71" spans="1:12" s="49" customFormat="1" ht="149.25" customHeight="1">
      <c r="A71" s="245" t="s">
        <v>213</v>
      </c>
      <c r="B71" s="246" t="s">
        <v>50</v>
      </c>
      <c r="C71" s="71">
        <v>620</v>
      </c>
      <c r="D71" s="72" t="s">
        <v>30</v>
      </c>
      <c r="E71" s="72" t="s">
        <v>193</v>
      </c>
      <c r="F71" s="64">
        <v>0</v>
      </c>
      <c r="G71" s="64">
        <v>0</v>
      </c>
      <c r="H71" s="64">
        <v>0</v>
      </c>
      <c r="I71" s="154"/>
      <c r="J71" s="154"/>
      <c r="K71" s="154"/>
      <c r="L71" s="154"/>
    </row>
    <row r="72" spans="1:11" ht="46.5" customHeight="1">
      <c r="A72" s="384" t="s">
        <v>124</v>
      </c>
      <c r="B72" s="374" t="s">
        <v>233</v>
      </c>
      <c r="C72" s="376" t="s">
        <v>137</v>
      </c>
      <c r="D72" s="385" t="s">
        <v>32</v>
      </c>
      <c r="E72" s="386" t="s">
        <v>92</v>
      </c>
      <c r="F72" s="365">
        <f>F75+F80+F82</f>
        <v>15776.265</v>
      </c>
      <c r="G72" s="365">
        <f>G75+G80+G82</f>
        <v>15914.67</v>
      </c>
      <c r="H72" s="365">
        <f>H75+H80+H82</f>
        <v>15766.7</v>
      </c>
      <c r="I72" s="154"/>
      <c r="J72" s="154"/>
      <c r="K72" s="154"/>
    </row>
    <row r="73" spans="1:11" ht="68.25" customHeight="1">
      <c r="A73" s="384"/>
      <c r="B73" s="375"/>
      <c r="C73" s="377"/>
      <c r="D73" s="366"/>
      <c r="E73" s="366"/>
      <c r="F73" s="366"/>
      <c r="G73" s="366"/>
      <c r="H73" s="366"/>
      <c r="I73" s="154"/>
      <c r="J73" s="154"/>
      <c r="K73" s="154"/>
    </row>
    <row r="74" spans="1:11" s="49" customFormat="1" ht="68.25" customHeight="1">
      <c r="A74" s="60" t="s">
        <v>100</v>
      </c>
      <c r="B74" s="91" t="s">
        <v>50</v>
      </c>
      <c r="C74" s="141" t="s">
        <v>182</v>
      </c>
      <c r="D74" s="92"/>
      <c r="E74" s="92">
        <v>0</v>
      </c>
      <c r="F74" s="92">
        <v>0</v>
      </c>
      <c r="G74" s="235">
        <v>0</v>
      </c>
      <c r="H74" s="92">
        <v>0</v>
      </c>
      <c r="I74" s="154"/>
      <c r="J74" s="154"/>
      <c r="K74" s="154"/>
    </row>
    <row r="75" spans="1:11" ht="143.25" customHeight="1">
      <c r="A75" s="126" t="s">
        <v>125</v>
      </c>
      <c r="B75" s="146" t="s">
        <v>234</v>
      </c>
      <c r="C75" s="147" t="s">
        <v>204</v>
      </c>
      <c r="D75" s="236" t="s">
        <v>35</v>
      </c>
      <c r="E75" s="237" t="s">
        <v>133</v>
      </c>
      <c r="F75" s="133">
        <f>F76</f>
        <v>7154.665</v>
      </c>
      <c r="G75" s="133">
        <f>G76</f>
        <v>7293.07</v>
      </c>
      <c r="H75" s="133">
        <f>H76</f>
        <v>7145.1</v>
      </c>
      <c r="I75" s="75">
        <f>I76</f>
        <v>0</v>
      </c>
      <c r="J75" s="154"/>
      <c r="K75" s="154"/>
    </row>
    <row r="76" spans="1:11" ht="93.75">
      <c r="A76" s="84" t="s">
        <v>157</v>
      </c>
      <c r="B76" s="134" t="s">
        <v>235</v>
      </c>
      <c r="C76" s="142" t="s">
        <v>204</v>
      </c>
      <c r="D76" s="225" t="s">
        <v>35</v>
      </c>
      <c r="E76" s="193" t="s">
        <v>126</v>
      </c>
      <c r="F76" s="89">
        <f>F77+F78+F79</f>
        <v>7154.665</v>
      </c>
      <c r="G76" s="89">
        <f>G77+G78+G79</f>
        <v>7293.07</v>
      </c>
      <c r="H76" s="89">
        <f>H77+H78+H79</f>
        <v>7145.1</v>
      </c>
      <c r="I76" s="154"/>
      <c r="J76" s="154"/>
      <c r="K76" s="154"/>
    </row>
    <row r="77" spans="1:11" ht="112.5">
      <c r="A77" s="90" t="s">
        <v>44</v>
      </c>
      <c r="B77" s="134" t="s">
        <v>235</v>
      </c>
      <c r="C77" s="86" t="s">
        <v>204</v>
      </c>
      <c r="D77" s="87" t="s">
        <v>35</v>
      </c>
      <c r="E77" s="87" t="s">
        <v>126</v>
      </c>
      <c r="F77" s="88">
        <v>312.5</v>
      </c>
      <c r="G77" s="89">
        <v>412.5</v>
      </c>
      <c r="H77" s="122">
        <v>375</v>
      </c>
      <c r="J77" s="154"/>
      <c r="K77" s="154"/>
    </row>
    <row r="78" spans="1:11" ht="69" customHeight="1">
      <c r="A78" s="90" t="s">
        <v>138</v>
      </c>
      <c r="B78" s="85" t="s">
        <v>236</v>
      </c>
      <c r="C78" s="86">
        <v>680</v>
      </c>
      <c r="D78" s="87" t="s">
        <v>24</v>
      </c>
      <c r="E78" s="87" t="s">
        <v>126</v>
      </c>
      <c r="F78" s="88">
        <f>102.1+50.6</f>
        <v>152.7</v>
      </c>
      <c r="G78" s="122">
        <f>111.3+60.6</f>
        <v>171.9</v>
      </c>
      <c r="H78" s="122">
        <f>111.4+54.4</f>
        <v>165.8</v>
      </c>
      <c r="J78" s="154"/>
      <c r="K78" s="154"/>
    </row>
    <row r="79" spans="1:12" s="49" customFormat="1" ht="122.25" customHeight="1">
      <c r="A79" s="90" t="s">
        <v>189</v>
      </c>
      <c r="B79" s="85" t="s">
        <v>236</v>
      </c>
      <c r="C79" s="86">
        <v>680</v>
      </c>
      <c r="D79" s="87" t="s">
        <v>24</v>
      </c>
      <c r="E79" s="87" t="s">
        <v>126</v>
      </c>
      <c r="F79" s="122">
        <v>6689.465</v>
      </c>
      <c r="G79" s="122">
        <v>6708.67</v>
      </c>
      <c r="H79" s="122">
        <v>6604.3</v>
      </c>
      <c r="J79" s="185"/>
      <c r="K79" s="186"/>
      <c r="L79" s="187"/>
    </row>
    <row r="80" spans="1:11" ht="225">
      <c r="A80" s="135" t="s">
        <v>127</v>
      </c>
      <c r="B80" s="85" t="s">
        <v>50</v>
      </c>
      <c r="C80" s="131">
        <v>620</v>
      </c>
      <c r="D80" s="136">
        <v>1003</v>
      </c>
      <c r="E80" s="132" t="s">
        <v>129</v>
      </c>
      <c r="F80" s="140">
        <f>F81</f>
        <v>8621.6</v>
      </c>
      <c r="G80" s="140">
        <f>G81</f>
        <v>8621.6</v>
      </c>
      <c r="H80" s="140">
        <f>H81</f>
        <v>8621.6</v>
      </c>
      <c r="J80" s="154"/>
      <c r="K80" s="154"/>
    </row>
    <row r="81" spans="1:11" ht="168.75">
      <c r="A81" s="84" t="s">
        <v>128</v>
      </c>
      <c r="B81" s="85" t="s">
        <v>50</v>
      </c>
      <c r="C81" s="86">
        <v>620</v>
      </c>
      <c r="D81" s="125">
        <v>1003</v>
      </c>
      <c r="E81" s="87" t="s">
        <v>130</v>
      </c>
      <c r="F81" s="89">
        <v>8621.6</v>
      </c>
      <c r="G81" s="89">
        <v>8621.6</v>
      </c>
      <c r="H81" s="89">
        <v>8621.6</v>
      </c>
      <c r="J81" s="154"/>
      <c r="K81" s="154"/>
    </row>
    <row r="82" spans="1:11" ht="129" customHeight="1">
      <c r="A82" s="138" t="s">
        <v>222</v>
      </c>
      <c r="B82" s="130" t="s">
        <v>50</v>
      </c>
      <c r="C82" s="131">
        <v>620</v>
      </c>
      <c r="D82" s="136">
        <v>1003</v>
      </c>
      <c r="E82" s="132" t="s">
        <v>132</v>
      </c>
      <c r="F82" s="137">
        <f>F83</f>
        <v>0</v>
      </c>
      <c r="G82" s="137">
        <f>G83</f>
        <v>0</v>
      </c>
      <c r="H82" s="137">
        <f>H83</f>
        <v>0</v>
      </c>
      <c r="J82" s="154"/>
      <c r="K82" s="154"/>
    </row>
    <row r="83" spans="1:11" s="93" customFormat="1" ht="112.5" customHeight="1">
      <c r="A83" s="102" t="s">
        <v>221</v>
      </c>
      <c r="B83" s="103" t="s">
        <v>50</v>
      </c>
      <c r="C83" s="104">
        <v>620</v>
      </c>
      <c r="D83" s="127">
        <v>1003</v>
      </c>
      <c r="E83" s="97" t="s">
        <v>190</v>
      </c>
      <c r="F83" s="122">
        <v>0</v>
      </c>
      <c r="G83" s="122">
        <v>0</v>
      </c>
      <c r="H83" s="122">
        <v>0</v>
      </c>
      <c r="J83" s="152"/>
      <c r="K83" s="152"/>
    </row>
    <row r="84" spans="1:11" ht="18.75">
      <c r="A84" s="1"/>
      <c r="J84" s="154"/>
      <c r="K84" s="154"/>
    </row>
  </sheetData>
  <sheetProtection/>
  <mergeCells count="40">
    <mergeCell ref="A10:H10"/>
    <mergeCell ref="A11:H11"/>
    <mergeCell ref="A12:H12"/>
    <mergeCell ref="G26:G27"/>
    <mergeCell ref="H26:H27"/>
    <mergeCell ref="F26:F27"/>
    <mergeCell ref="A14:A15"/>
    <mergeCell ref="A17:A18"/>
    <mergeCell ref="A26:A27"/>
    <mergeCell ref="F14:H14"/>
    <mergeCell ref="J28:J29"/>
    <mergeCell ref="G17:G18"/>
    <mergeCell ref="H17:H18"/>
    <mergeCell ref="H28:H29"/>
    <mergeCell ref="G28:G29"/>
    <mergeCell ref="B28:B29"/>
    <mergeCell ref="D26:D27"/>
    <mergeCell ref="F17:F18"/>
    <mergeCell ref="C17:C18"/>
    <mergeCell ref="F28:F29"/>
    <mergeCell ref="B14:B15"/>
    <mergeCell ref="B26:B27"/>
    <mergeCell ref="E28:E29"/>
    <mergeCell ref="C28:C29"/>
    <mergeCell ref="B17:B18"/>
    <mergeCell ref="A72:A73"/>
    <mergeCell ref="D72:D73"/>
    <mergeCell ref="C14:E14"/>
    <mergeCell ref="E72:E73"/>
    <mergeCell ref="C26:C27"/>
    <mergeCell ref="G72:G73"/>
    <mergeCell ref="H72:H73"/>
    <mergeCell ref="D17:D18"/>
    <mergeCell ref="E17:E18"/>
    <mergeCell ref="A28:A29"/>
    <mergeCell ref="D28:D29"/>
    <mergeCell ref="B72:B73"/>
    <mergeCell ref="C72:C73"/>
    <mergeCell ref="F72:F73"/>
    <mergeCell ref="E26:E27"/>
  </mergeCells>
  <printOptions/>
  <pageMargins left="0.2362204724409449" right="0.2362204724409449" top="0.7480314960629921" bottom="0.7480314960629921" header="0.31496062992125984" footer="0.31496062992125984"/>
  <pageSetup firstPageNumber="20" useFirstPageNumber="1" fitToHeight="0" fitToWidth="1" horizontalDpi="600" verticalDpi="600" orientation="portrait" paperSize="9" scale="53" r:id="rId3"/>
  <headerFooter>
    <oddHeader>&amp;C&amp;P</oddHeader>
  </headerFooter>
  <rowBreaks count="4" manualBreakCount="4">
    <brk id="27" max="8" man="1"/>
    <brk id="55" max="8" man="1"/>
    <brk id="64" max="8" man="1"/>
    <brk id="77" max="8" man="1"/>
  </rowBreaks>
  <colBreaks count="1" manualBreakCount="1">
    <brk id="9" max="82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view="pageBreakPreview" zoomScale="60" workbookViewId="0" topLeftCell="A1">
      <selection activeCell="F4" sqref="F4"/>
    </sheetView>
  </sheetViews>
  <sheetFormatPr defaultColWidth="9.140625" defaultRowHeight="15"/>
  <cols>
    <col min="1" max="1" width="45.7109375" style="49" customWidth="1"/>
    <col min="2" max="2" width="34.28125" style="49" customWidth="1"/>
    <col min="3" max="3" width="9.140625" style="49" customWidth="1"/>
    <col min="4" max="4" width="16.421875" style="49" customWidth="1"/>
    <col min="5" max="5" width="18.140625" style="49" customWidth="1"/>
    <col min="6" max="6" width="15.7109375" style="49" customWidth="1"/>
    <col min="7" max="7" width="21.28125" style="49" customWidth="1"/>
    <col min="8" max="8" width="18.28125" style="49" customWidth="1"/>
    <col min="9" max="9" width="20.140625" style="49" hidden="1" customWidth="1"/>
    <col min="10" max="11" width="9.140625" style="49" customWidth="1"/>
    <col min="12" max="12" width="51.28125" style="49" customWidth="1"/>
    <col min="13" max="16384" width="9.140625" style="49" customWidth="1"/>
  </cols>
  <sheetData>
    <row r="1" spans="6:7" ht="18.75">
      <c r="F1" s="32" t="s">
        <v>261</v>
      </c>
      <c r="G1" s="32"/>
    </row>
    <row r="2" spans="6:7" ht="18.75">
      <c r="F2" s="32" t="s">
        <v>246</v>
      </c>
      <c r="G2" s="32"/>
    </row>
    <row r="3" spans="6:7" ht="18.75">
      <c r="F3" s="32" t="s">
        <v>250</v>
      </c>
      <c r="G3" s="32"/>
    </row>
    <row r="4" spans="6:7" ht="18.75">
      <c r="F4" s="32" t="s">
        <v>263</v>
      </c>
      <c r="G4" s="32"/>
    </row>
    <row r="5" spans="1:8" ht="18.75" customHeight="1">
      <c r="A5" s="57"/>
      <c r="B5" s="57"/>
      <c r="C5" s="57"/>
      <c r="D5" s="57"/>
      <c r="E5" s="57"/>
      <c r="F5" s="32" t="s">
        <v>253</v>
      </c>
      <c r="G5" s="56"/>
      <c r="H5" s="56"/>
    </row>
    <row r="6" spans="1:8" ht="15" customHeight="1">
      <c r="A6" s="57"/>
      <c r="B6" s="57"/>
      <c r="C6" s="57"/>
      <c r="D6" s="57"/>
      <c r="E6" s="57"/>
      <c r="F6" s="32" t="s">
        <v>145</v>
      </c>
      <c r="G6" s="56"/>
      <c r="H6" s="56"/>
    </row>
    <row r="7" spans="1:8" ht="15.75" customHeight="1">
      <c r="A7" s="57"/>
      <c r="B7" s="57"/>
      <c r="C7" s="57"/>
      <c r="D7" s="57"/>
      <c r="E7" s="57"/>
      <c r="F7" s="32" t="s">
        <v>51</v>
      </c>
      <c r="G7" s="56"/>
      <c r="H7" s="56"/>
    </row>
    <row r="8" spans="1:8" ht="18.75" customHeight="1">
      <c r="A8" s="57"/>
      <c r="B8" s="57"/>
      <c r="C8" s="57"/>
      <c r="D8" s="57"/>
      <c r="E8" s="57"/>
      <c r="F8" s="32" t="s">
        <v>177</v>
      </c>
      <c r="G8" s="56"/>
      <c r="H8" s="56"/>
    </row>
    <row r="9" ht="18.75">
      <c r="A9" s="1"/>
    </row>
    <row r="10" spans="1:8" ht="18.75">
      <c r="A10" s="396" t="s">
        <v>0</v>
      </c>
      <c r="B10" s="397"/>
      <c r="C10" s="397"/>
      <c r="D10" s="397"/>
      <c r="E10" s="397"/>
      <c r="F10" s="397"/>
      <c r="G10" s="397"/>
      <c r="H10" s="397"/>
    </row>
    <row r="11" spans="1:8" ht="18.75">
      <c r="A11" s="396" t="s">
        <v>186</v>
      </c>
      <c r="B11" s="397"/>
      <c r="C11" s="397"/>
      <c r="D11" s="397"/>
      <c r="E11" s="397"/>
      <c r="F11" s="397"/>
      <c r="G11" s="397"/>
      <c r="H11" s="397"/>
    </row>
    <row r="12" spans="1:8" ht="18.75">
      <c r="A12" s="396"/>
      <c r="B12" s="397"/>
      <c r="C12" s="397"/>
      <c r="D12" s="397"/>
      <c r="E12" s="397"/>
      <c r="F12" s="397"/>
      <c r="G12" s="397"/>
      <c r="H12" s="397"/>
    </row>
    <row r="13" ht="18.75">
      <c r="A13" s="2"/>
    </row>
    <row r="14" spans="1:8" ht="35.25" customHeight="1">
      <c r="A14" s="378" t="s">
        <v>1</v>
      </c>
      <c r="B14" s="378" t="s">
        <v>2</v>
      </c>
      <c r="C14" s="378" t="s">
        <v>3</v>
      </c>
      <c r="D14" s="378"/>
      <c r="E14" s="378"/>
      <c r="F14" s="378" t="s">
        <v>4</v>
      </c>
      <c r="G14" s="378"/>
      <c r="H14" s="378"/>
    </row>
    <row r="15" spans="1:8" ht="46.5" customHeight="1">
      <c r="A15" s="378"/>
      <c r="B15" s="378"/>
      <c r="C15" s="17" t="s">
        <v>5</v>
      </c>
      <c r="D15" s="17" t="s">
        <v>6</v>
      </c>
      <c r="E15" s="17" t="s">
        <v>7</v>
      </c>
      <c r="F15" s="71">
        <v>2023</v>
      </c>
      <c r="G15" s="71">
        <v>2024</v>
      </c>
      <c r="H15" s="71">
        <v>2025</v>
      </c>
    </row>
    <row r="16" spans="1:8" ht="23.25" customHeight="1">
      <c r="A16" s="17">
        <v>1</v>
      </c>
      <c r="B16" s="17">
        <v>2</v>
      </c>
      <c r="C16" s="17">
        <v>3</v>
      </c>
      <c r="D16" s="17">
        <v>4</v>
      </c>
      <c r="E16" s="17">
        <v>5</v>
      </c>
      <c r="F16" s="17">
        <v>6</v>
      </c>
      <c r="G16" s="17">
        <v>7</v>
      </c>
      <c r="H16" s="17">
        <v>8</v>
      </c>
    </row>
    <row r="17" spans="1:8" ht="56.25" customHeight="1">
      <c r="A17" s="398" t="s">
        <v>8</v>
      </c>
      <c r="B17" s="398" t="s">
        <v>210</v>
      </c>
      <c r="C17" s="400">
        <v>620</v>
      </c>
      <c r="D17" s="367" t="s">
        <v>16</v>
      </c>
      <c r="E17" s="369" t="s">
        <v>65</v>
      </c>
      <c r="F17" s="389">
        <f>F19+F23+F34</f>
        <v>20884.782</v>
      </c>
      <c r="G17" s="389">
        <f>G19+G23+G34</f>
        <v>20746.644</v>
      </c>
      <c r="H17" s="389">
        <f>H19+H23+H34</f>
        <v>20919.111</v>
      </c>
    </row>
    <row r="18" spans="1:8" ht="106.5" customHeight="1">
      <c r="A18" s="398"/>
      <c r="B18" s="399"/>
      <c r="C18" s="368"/>
      <c r="D18" s="368"/>
      <c r="E18" s="368"/>
      <c r="F18" s="368"/>
      <c r="G18" s="368"/>
      <c r="H18" s="368"/>
    </row>
    <row r="19" spans="1:8" s="58" customFormat="1" ht="91.5" customHeight="1">
      <c r="A19" s="212" t="s">
        <v>105</v>
      </c>
      <c r="B19" s="212" t="s">
        <v>111</v>
      </c>
      <c r="C19" s="212">
        <v>620</v>
      </c>
      <c r="D19" s="271" t="s">
        <v>31</v>
      </c>
      <c r="E19" s="220" t="s">
        <v>66</v>
      </c>
      <c r="F19" s="68">
        <f>F20+F21+F22</f>
        <v>0</v>
      </c>
      <c r="G19" s="68">
        <f>G20+G21+G22</f>
        <v>0</v>
      </c>
      <c r="H19" s="68">
        <f>H20+H21+H22</f>
        <v>0</v>
      </c>
    </row>
    <row r="20" spans="1:8" s="59" customFormat="1" ht="99.75" customHeight="1">
      <c r="A20" s="212" t="s">
        <v>162</v>
      </c>
      <c r="B20" s="212" t="s">
        <v>11</v>
      </c>
      <c r="C20" s="212">
        <v>620</v>
      </c>
      <c r="D20" s="271" t="s">
        <v>22</v>
      </c>
      <c r="E20" s="220" t="s">
        <v>134</v>
      </c>
      <c r="F20" s="68">
        <v>0</v>
      </c>
      <c r="G20" s="68">
        <v>0</v>
      </c>
      <c r="H20" s="68">
        <v>0</v>
      </c>
    </row>
    <row r="21" spans="1:8" ht="111.75" customHeight="1">
      <c r="A21" s="22" t="s">
        <v>147</v>
      </c>
      <c r="B21" s="213" t="s">
        <v>50</v>
      </c>
      <c r="C21" s="71">
        <v>620</v>
      </c>
      <c r="D21" s="272" t="s">
        <v>31</v>
      </c>
      <c r="E21" s="72" t="s">
        <v>116</v>
      </c>
      <c r="F21" s="64">
        <v>0</v>
      </c>
      <c r="G21" s="64">
        <v>0</v>
      </c>
      <c r="H21" s="64">
        <v>0</v>
      </c>
    </row>
    <row r="22" spans="1:8" ht="83.25" customHeight="1">
      <c r="A22" s="22" t="s">
        <v>151</v>
      </c>
      <c r="B22" s="246" t="s">
        <v>50</v>
      </c>
      <c r="C22" s="71">
        <v>620</v>
      </c>
      <c r="D22" s="72" t="s">
        <v>22</v>
      </c>
      <c r="E22" s="72" t="s">
        <v>150</v>
      </c>
      <c r="F22" s="64">
        <v>0</v>
      </c>
      <c r="G22" s="64">
        <v>0</v>
      </c>
      <c r="H22" s="64">
        <v>0</v>
      </c>
    </row>
    <row r="23" spans="1:8" ht="153" customHeight="1">
      <c r="A23" s="273" t="s">
        <v>76</v>
      </c>
      <c r="B23" s="238" t="s">
        <v>112</v>
      </c>
      <c r="C23" s="241">
        <v>620</v>
      </c>
      <c r="D23" s="274" t="s">
        <v>26</v>
      </c>
      <c r="E23" s="234" t="s">
        <v>71</v>
      </c>
      <c r="F23" s="140">
        <f>F24+F25+F26+F29+F30+F31</f>
        <v>20884.782</v>
      </c>
      <c r="G23" s="140">
        <f>G24+G25+G26+G29+G30+G31</f>
        <v>20746.644</v>
      </c>
      <c r="H23" s="140">
        <f>H24+H25+H26+H29+H30+H31</f>
        <v>20919.111</v>
      </c>
    </row>
    <row r="24" spans="1:8" ht="177.75" customHeight="1">
      <c r="A24" s="275" t="s">
        <v>36</v>
      </c>
      <c r="B24" s="276" t="s">
        <v>50</v>
      </c>
      <c r="C24" s="270">
        <v>620</v>
      </c>
      <c r="D24" s="214" t="s">
        <v>23</v>
      </c>
      <c r="E24" s="70" t="s">
        <v>73</v>
      </c>
      <c r="F24" s="67">
        <v>0</v>
      </c>
      <c r="G24" s="67">
        <v>0</v>
      </c>
      <c r="H24" s="67">
        <v>0</v>
      </c>
    </row>
    <row r="25" spans="1:8" ht="99" customHeight="1">
      <c r="A25" s="275" t="s">
        <v>115</v>
      </c>
      <c r="B25" s="246" t="s">
        <v>50</v>
      </c>
      <c r="C25" s="71">
        <v>620</v>
      </c>
      <c r="D25" s="72" t="s">
        <v>23</v>
      </c>
      <c r="E25" s="72" t="s">
        <v>75</v>
      </c>
      <c r="F25" s="64">
        <v>0</v>
      </c>
      <c r="G25" s="64">
        <v>0</v>
      </c>
      <c r="H25" s="64">
        <v>0</v>
      </c>
    </row>
    <row r="26" spans="1:8" ht="93.75" customHeight="1">
      <c r="A26" s="138" t="s">
        <v>118</v>
      </c>
      <c r="B26" s="191" t="s">
        <v>50</v>
      </c>
      <c r="C26" s="192">
        <v>620</v>
      </c>
      <c r="D26" s="193" t="s">
        <v>23</v>
      </c>
      <c r="E26" s="193" t="s">
        <v>171</v>
      </c>
      <c r="F26" s="89">
        <f>F27+F28</f>
        <v>20285.142</v>
      </c>
      <c r="G26" s="89">
        <f>G27+G28</f>
        <v>20155.554</v>
      </c>
      <c r="H26" s="89">
        <f>H27+H28</f>
        <v>20328.021</v>
      </c>
    </row>
    <row r="27" spans="1:8" s="93" customFormat="1" ht="92.25" customHeight="1">
      <c r="A27" s="90" t="s">
        <v>180</v>
      </c>
      <c r="B27" s="191" t="s">
        <v>50</v>
      </c>
      <c r="C27" s="192">
        <v>620</v>
      </c>
      <c r="D27" s="193" t="s">
        <v>23</v>
      </c>
      <c r="E27" s="193" t="s">
        <v>183</v>
      </c>
      <c r="F27" s="89">
        <v>12128.1</v>
      </c>
      <c r="G27" s="89">
        <v>12128.1</v>
      </c>
      <c r="H27" s="89">
        <v>12128.1</v>
      </c>
    </row>
    <row r="28" spans="1:8" s="93" customFormat="1" ht="85.5" customHeight="1">
      <c r="A28" s="90" t="s">
        <v>181</v>
      </c>
      <c r="B28" s="191" t="s">
        <v>50</v>
      </c>
      <c r="C28" s="192">
        <v>620</v>
      </c>
      <c r="D28" s="193" t="s">
        <v>23</v>
      </c>
      <c r="E28" s="193" t="s">
        <v>185</v>
      </c>
      <c r="F28" s="89">
        <f>7631.082+525.96</f>
        <v>8157.042</v>
      </c>
      <c r="G28" s="89">
        <f>7508.694+518.76</f>
        <v>8027.454000000001</v>
      </c>
      <c r="H28" s="89">
        <f>7441.541+758.38</f>
        <v>8199.921</v>
      </c>
    </row>
    <row r="29" spans="1:8" ht="409.5">
      <c r="A29" s="22" t="s">
        <v>122</v>
      </c>
      <c r="B29" s="276" t="s">
        <v>50</v>
      </c>
      <c r="C29" s="270">
        <v>620</v>
      </c>
      <c r="D29" s="70" t="s">
        <v>23</v>
      </c>
      <c r="E29" s="70" t="s">
        <v>81</v>
      </c>
      <c r="F29" s="67">
        <v>0</v>
      </c>
      <c r="G29" s="67">
        <v>0</v>
      </c>
      <c r="H29" s="67">
        <v>0</v>
      </c>
    </row>
    <row r="30" spans="1:8" ht="60" customHeight="1">
      <c r="A30" s="22" t="s">
        <v>170</v>
      </c>
      <c r="B30" s="246" t="s">
        <v>50</v>
      </c>
      <c r="C30" s="71">
        <v>620</v>
      </c>
      <c r="D30" s="72" t="s">
        <v>23</v>
      </c>
      <c r="E30" s="70" t="s">
        <v>171</v>
      </c>
      <c r="F30" s="64">
        <v>0</v>
      </c>
      <c r="G30" s="64">
        <v>0</v>
      </c>
      <c r="H30" s="64">
        <v>0</v>
      </c>
    </row>
    <row r="31" spans="1:8" ht="95.25" customHeight="1">
      <c r="A31" s="22" t="s">
        <v>237</v>
      </c>
      <c r="B31" s="246" t="s">
        <v>50</v>
      </c>
      <c r="C31" s="71">
        <v>620</v>
      </c>
      <c r="D31" s="72" t="s">
        <v>23</v>
      </c>
      <c r="E31" s="70" t="s">
        <v>229</v>
      </c>
      <c r="F31" s="64">
        <f>F32</f>
        <v>599.64</v>
      </c>
      <c r="G31" s="64">
        <f>G32</f>
        <v>591.09</v>
      </c>
      <c r="H31" s="64">
        <f>H32</f>
        <v>591.09</v>
      </c>
    </row>
    <row r="32" spans="1:8" ht="187.5" customHeight="1">
      <c r="A32" s="22" t="s">
        <v>244</v>
      </c>
      <c r="B32" s="246" t="s">
        <v>50</v>
      </c>
      <c r="C32" s="71">
        <v>620</v>
      </c>
      <c r="D32" s="72" t="s">
        <v>23</v>
      </c>
      <c r="E32" s="70" t="s">
        <v>258</v>
      </c>
      <c r="F32" s="64">
        <v>599.64</v>
      </c>
      <c r="G32" s="89">
        <v>591.09</v>
      </c>
      <c r="H32" s="64">
        <v>591.09</v>
      </c>
    </row>
    <row r="33" spans="1:8" ht="101.25" customHeight="1">
      <c r="A33" s="22" t="s">
        <v>135</v>
      </c>
      <c r="B33" s="246" t="s">
        <v>50</v>
      </c>
      <c r="C33" s="71">
        <v>620</v>
      </c>
      <c r="D33" s="72" t="s">
        <v>23</v>
      </c>
      <c r="E33" s="72"/>
      <c r="F33" s="64">
        <v>0</v>
      </c>
      <c r="G33" s="64">
        <v>0</v>
      </c>
      <c r="H33" s="64">
        <v>0</v>
      </c>
    </row>
    <row r="34" spans="1:8" ht="46.5" customHeight="1">
      <c r="A34" s="401" t="s">
        <v>124</v>
      </c>
      <c r="B34" s="398" t="s">
        <v>112</v>
      </c>
      <c r="C34" s="403">
        <v>620</v>
      </c>
      <c r="D34" s="405" t="s">
        <v>32</v>
      </c>
      <c r="E34" s="406" t="s">
        <v>92</v>
      </c>
      <c r="F34" s="407">
        <f>F36+F37+F38</f>
        <v>0</v>
      </c>
      <c r="G34" s="407">
        <f>G36+G37+G38</f>
        <v>0</v>
      </c>
      <c r="H34" s="407">
        <f>H36+H37+H38</f>
        <v>0</v>
      </c>
    </row>
    <row r="35" spans="1:8" ht="48" customHeight="1">
      <c r="A35" s="401"/>
      <c r="B35" s="402"/>
      <c r="C35" s="404"/>
      <c r="D35" s="404"/>
      <c r="E35" s="404"/>
      <c r="F35" s="404"/>
      <c r="G35" s="404"/>
      <c r="H35" s="404"/>
    </row>
    <row r="36" spans="1:8" ht="105.75" customHeight="1">
      <c r="A36" s="22" t="s">
        <v>125</v>
      </c>
      <c r="B36" s="73" t="s">
        <v>50</v>
      </c>
      <c r="C36" s="74">
        <v>620</v>
      </c>
      <c r="D36" s="277" t="s">
        <v>35</v>
      </c>
      <c r="E36" s="278" t="s">
        <v>133</v>
      </c>
      <c r="F36" s="75">
        <v>0</v>
      </c>
      <c r="G36" s="75">
        <v>0</v>
      </c>
      <c r="H36" s="75">
        <v>0</v>
      </c>
    </row>
    <row r="37" spans="1:8" ht="225">
      <c r="A37" s="19" t="s">
        <v>127</v>
      </c>
      <c r="B37" s="246" t="s">
        <v>50</v>
      </c>
      <c r="C37" s="270">
        <v>620</v>
      </c>
      <c r="D37" s="214">
        <v>1003</v>
      </c>
      <c r="E37" s="70" t="s">
        <v>129</v>
      </c>
      <c r="F37" s="67">
        <v>0</v>
      </c>
      <c r="G37" s="67">
        <v>0</v>
      </c>
      <c r="H37" s="67">
        <v>0</v>
      </c>
    </row>
    <row r="38" spans="1:8" ht="112.5" customHeight="1">
      <c r="A38" s="22" t="s">
        <v>131</v>
      </c>
      <c r="B38" s="276" t="s">
        <v>50</v>
      </c>
      <c r="C38" s="270">
        <v>620</v>
      </c>
      <c r="D38" s="214">
        <v>1003</v>
      </c>
      <c r="E38" s="70" t="s">
        <v>132</v>
      </c>
      <c r="F38" s="67">
        <v>0</v>
      </c>
      <c r="G38" s="67">
        <v>0</v>
      </c>
      <c r="H38" s="67">
        <v>0</v>
      </c>
    </row>
    <row r="39" spans="1:8" ht="18.75">
      <c r="A39" s="13"/>
      <c r="B39" s="14"/>
      <c r="C39" s="15"/>
      <c r="D39" s="16"/>
      <c r="E39" s="16"/>
      <c r="F39" s="11"/>
      <c r="G39" s="11"/>
      <c r="H39" s="11"/>
    </row>
    <row r="40" ht="18.75">
      <c r="A40" s="1"/>
    </row>
    <row r="41" ht="18.75">
      <c r="A41" s="1"/>
    </row>
  </sheetData>
  <sheetProtection/>
  <mergeCells count="23">
    <mergeCell ref="G17:G18"/>
    <mergeCell ref="H17:H18"/>
    <mergeCell ref="A34:A35"/>
    <mergeCell ref="B34:B35"/>
    <mergeCell ref="C34:C35"/>
    <mergeCell ref="D34:D35"/>
    <mergeCell ref="E34:E35"/>
    <mergeCell ref="F34:F35"/>
    <mergeCell ref="G34:G35"/>
    <mergeCell ref="H34:H35"/>
    <mergeCell ref="A17:A18"/>
    <mergeCell ref="B17:B18"/>
    <mergeCell ref="C17:C18"/>
    <mergeCell ref="D17:D18"/>
    <mergeCell ref="E17:E18"/>
    <mergeCell ref="F17:F18"/>
    <mergeCell ref="A10:H10"/>
    <mergeCell ref="A11:H11"/>
    <mergeCell ref="A12:H12"/>
    <mergeCell ref="A14:A15"/>
    <mergeCell ref="B14:B15"/>
    <mergeCell ref="C14:E14"/>
    <mergeCell ref="F14:H14"/>
  </mergeCells>
  <printOptions/>
  <pageMargins left="0.7086614173228347" right="0.7086614173228347" top="0.7480314960629921" bottom="0.7480314960629921" header="0.31496062992125984" footer="0.31496062992125984"/>
  <pageSetup firstPageNumber="26" useFirstPageNumber="1" fitToHeight="0" fitToWidth="1" horizontalDpi="600" verticalDpi="600" orientation="portrait" paperSize="9" scale="48" r:id="rId1"/>
  <headerFooter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6"/>
  <sheetViews>
    <sheetView view="pageBreakPreview" zoomScale="60" workbookViewId="0" topLeftCell="A1">
      <selection activeCell="F4" sqref="F4"/>
    </sheetView>
  </sheetViews>
  <sheetFormatPr defaultColWidth="9.140625" defaultRowHeight="15"/>
  <cols>
    <col min="1" max="1" width="35.00390625" style="0" customWidth="1"/>
    <col min="2" max="2" width="29.7109375" style="0" customWidth="1"/>
    <col min="3" max="3" width="9.57421875" style="0" bestFit="1" customWidth="1"/>
    <col min="4" max="4" width="14.421875" style="0" customWidth="1"/>
    <col min="5" max="5" width="16.421875" style="0" customWidth="1"/>
    <col min="6" max="6" width="15.57421875" style="0" customWidth="1"/>
    <col min="7" max="7" width="17.421875" style="0" customWidth="1"/>
    <col min="8" max="8" width="27.421875" style="0" customWidth="1"/>
  </cols>
  <sheetData>
    <row r="1" spans="6:8" s="49" customFormat="1" ht="18.75">
      <c r="F1" s="32" t="s">
        <v>249</v>
      </c>
      <c r="G1" s="32"/>
      <c r="H1" s="32"/>
    </row>
    <row r="2" spans="6:8" s="49" customFormat="1" ht="18.75">
      <c r="F2" s="32" t="s">
        <v>246</v>
      </c>
      <c r="G2" s="32"/>
      <c r="H2" s="32"/>
    </row>
    <row r="3" spans="6:8" s="49" customFormat="1" ht="18.75">
      <c r="F3" s="32" t="s">
        <v>250</v>
      </c>
      <c r="G3" s="32"/>
      <c r="H3" s="32"/>
    </row>
    <row r="4" spans="6:8" s="49" customFormat="1" ht="18.75">
      <c r="F4" s="32" t="s">
        <v>264</v>
      </c>
      <c r="G4" s="32"/>
      <c r="H4" s="32"/>
    </row>
    <row r="5" spans="1:8" ht="18.75" customHeight="1">
      <c r="A5" s="55"/>
      <c r="B5" s="55"/>
      <c r="C5" s="55"/>
      <c r="D5" s="55"/>
      <c r="E5" s="55"/>
      <c r="F5" s="32" t="s">
        <v>252</v>
      </c>
      <c r="G5" s="32"/>
      <c r="H5" s="49"/>
    </row>
    <row r="6" spans="1:8" ht="18.75" customHeight="1">
      <c r="A6" s="55"/>
      <c r="B6" s="55"/>
      <c r="C6" s="55"/>
      <c r="D6" s="55"/>
      <c r="E6" s="55"/>
      <c r="F6" s="32" t="s">
        <v>144</v>
      </c>
      <c r="G6" s="32"/>
      <c r="H6" s="49"/>
    </row>
    <row r="7" spans="1:8" ht="18" customHeight="1">
      <c r="A7" s="55"/>
      <c r="B7" s="55"/>
      <c r="C7" s="55"/>
      <c r="D7" s="55"/>
      <c r="E7" s="55"/>
      <c r="F7" s="32" t="s">
        <v>51</v>
      </c>
      <c r="G7" s="32"/>
      <c r="H7" s="49"/>
    </row>
    <row r="8" spans="1:8" s="10" customFormat="1" ht="18" customHeight="1">
      <c r="A8" s="55"/>
      <c r="B8" s="55"/>
      <c r="C8" s="55"/>
      <c r="D8" s="55"/>
      <c r="E8" s="55"/>
      <c r="F8" s="32" t="s">
        <v>177</v>
      </c>
      <c r="G8" s="32"/>
      <c r="H8" s="49"/>
    </row>
    <row r="9" spans="1:7" s="49" customFormat="1" ht="18" customHeight="1">
      <c r="A9" s="55"/>
      <c r="B9" s="55"/>
      <c r="C9" s="55"/>
      <c r="D9" s="55"/>
      <c r="E9" s="55"/>
      <c r="F9" s="32"/>
      <c r="G9" s="32"/>
    </row>
    <row r="10" spans="1:8" ht="18.75">
      <c r="A10" s="396" t="s">
        <v>0</v>
      </c>
      <c r="B10" s="430"/>
      <c r="C10" s="430"/>
      <c r="D10" s="430"/>
      <c r="E10" s="430"/>
      <c r="F10" s="430"/>
      <c r="G10" s="430"/>
      <c r="H10" s="430"/>
    </row>
    <row r="11" spans="1:8" ht="18.75">
      <c r="A11" s="432" t="s">
        <v>179</v>
      </c>
      <c r="B11" s="433"/>
      <c r="C11" s="433"/>
      <c r="D11" s="433"/>
      <c r="E11" s="433"/>
      <c r="F11" s="433"/>
      <c r="G11" s="433"/>
      <c r="H11" s="433"/>
    </row>
    <row r="12" spans="1:8" ht="18.75">
      <c r="A12" s="432" t="s">
        <v>19</v>
      </c>
      <c r="B12" s="433"/>
      <c r="C12" s="433"/>
      <c r="D12" s="433"/>
      <c r="E12" s="433"/>
      <c r="F12" s="433"/>
      <c r="G12" s="433"/>
      <c r="H12" s="433"/>
    </row>
    <row r="13" spans="1:8" ht="18.75">
      <c r="A13" s="50"/>
      <c r="B13" s="51"/>
      <c r="C13" s="51"/>
      <c r="D13" s="51"/>
      <c r="E13" s="51"/>
      <c r="F13" s="51"/>
      <c r="G13" s="51"/>
      <c r="H13" s="51"/>
    </row>
    <row r="14" spans="1:10" ht="21" customHeight="1">
      <c r="A14" s="431" t="s">
        <v>20</v>
      </c>
      <c r="B14" s="431" t="s">
        <v>2</v>
      </c>
      <c r="C14" s="431" t="s">
        <v>3</v>
      </c>
      <c r="D14" s="431"/>
      <c r="E14" s="431"/>
      <c r="F14" s="431" t="s">
        <v>4</v>
      </c>
      <c r="G14" s="431"/>
      <c r="H14" s="431"/>
      <c r="I14" s="412"/>
      <c r="J14" s="413"/>
    </row>
    <row r="15" spans="1:10" ht="69.75" customHeight="1">
      <c r="A15" s="431"/>
      <c r="B15" s="431"/>
      <c r="C15" s="52" t="s">
        <v>5</v>
      </c>
      <c r="D15" s="52" t="s">
        <v>6</v>
      </c>
      <c r="E15" s="52" t="s">
        <v>7</v>
      </c>
      <c r="F15" s="52">
        <v>2023</v>
      </c>
      <c r="G15" s="52">
        <v>2024</v>
      </c>
      <c r="H15" s="52">
        <v>2025</v>
      </c>
      <c r="I15" s="412"/>
      <c r="J15" s="413"/>
    </row>
    <row r="16" spans="1:10" ht="20.25" customHeight="1">
      <c r="A16" s="52">
        <v>1</v>
      </c>
      <c r="B16" s="52">
        <v>2</v>
      </c>
      <c r="C16" s="53">
        <v>3</v>
      </c>
      <c r="D16" s="53">
        <v>4</v>
      </c>
      <c r="E16" s="53">
        <v>5</v>
      </c>
      <c r="F16" s="53">
        <v>7</v>
      </c>
      <c r="G16" s="52">
        <v>8</v>
      </c>
      <c r="H16" s="53">
        <v>9</v>
      </c>
      <c r="I16" s="412"/>
      <c r="J16" s="413"/>
    </row>
    <row r="17" spans="1:10" ht="122.25" customHeight="1">
      <c r="A17" s="54" t="s">
        <v>8</v>
      </c>
      <c r="B17" s="109" t="s">
        <v>200</v>
      </c>
      <c r="C17" s="117" t="s">
        <v>202</v>
      </c>
      <c r="D17" s="62" t="s">
        <v>43</v>
      </c>
      <c r="E17" s="62" t="s">
        <v>65</v>
      </c>
      <c r="F17" s="63">
        <f>F18+F20+F22+F24+F29</f>
        <v>429169.621</v>
      </c>
      <c r="G17" s="63">
        <f>G18+G20+G22+G24+G29</f>
        <v>385201.072</v>
      </c>
      <c r="H17" s="63">
        <f>H18+H20+H22+H24+H29</f>
        <v>380420.85899999994</v>
      </c>
      <c r="I17" s="412"/>
      <c r="J17" s="413"/>
    </row>
    <row r="18" spans="1:10" ht="15" customHeight="1">
      <c r="A18" s="414" t="s">
        <v>47</v>
      </c>
      <c r="B18" s="414" t="s">
        <v>114</v>
      </c>
      <c r="C18" s="415">
        <v>620</v>
      </c>
      <c r="D18" s="417" t="s">
        <v>46</v>
      </c>
      <c r="E18" s="417" t="s">
        <v>66</v>
      </c>
      <c r="F18" s="418">
        <f>'прил 4'!F20+'прил 5'!F19+'приложение 6'!F19</f>
        <v>111817.88133</v>
      </c>
      <c r="G18" s="419">
        <f>'прил 4'!G20+'прил 5'!G19+'приложение 6'!G5</f>
        <v>100423.61000000002</v>
      </c>
      <c r="H18" s="419">
        <f>'прил 4'!H20+'прил 5'!H19+'приложение 6'!H5</f>
        <v>96897.23000000001</v>
      </c>
      <c r="I18" s="412"/>
      <c r="J18" s="413"/>
    </row>
    <row r="19" spans="1:10" ht="118.5" customHeight="1">
      <c r="A19" s="414"/>
      <c r="B19" s="383"/>
      <c r="C19" s="416"/>
      <c r="D19" s="416"/>
      <c r="E19" s="416"/>
      <c r="F19" s="383"/>
      <c r="G19" s="420"/>
      <c r="H19" s="420"/>
      <c r="I19" s="412"/>
      <c r="J19" s="413"/>
    </row>
    <row r="20" spans="1:10" ht="32.25" customHeight="1">
      <c r="A20" s="408" t="s">
        <v>48</v>
      </c>
      <c r="B20" s="421" t="s">
        <v>114</v>
      </c>
      <c r="C20" s="428">
        <v>620</v>
      </c>
      <c r="D20" s="417" t="s">
        <v>26</v>
      </c>
      <c r="E20" s="435" t="s">
        <v>71</v>
      </c>
      <c r="F20" s="418">
        <f>'прил 4'!F37+'прил 5'!F34+'приложение 6'!F23</f>
        <v>269757.67467</v>
      </c>
      <c r="G20" s="419">
        <f>'прил 4'!G37+'прил 5'!G34+'приложение 6'!G23</f>
        <v>237774.59199999998</v>
      </c>
      <c r="H20" s="419">
        <f>'прил 4'!H37+'прил 5'!H34+'приложение 6'!H23</f>
        <v>236668.72899999996</v>
      </c>
      <c r="I20" s="412"/>
      <c r="J20" s="413"/>
    </row>
    <row r="21" spans="1:10" ht="168" customHeight="1">
      <c r="A21" s="409"/>
      <c r="B21" s="399"/>
      <c r="C21" s="429"/>
      <c r="D21" s="416"/>
      <c r="E21" s="416"/>
      <c r="F21" s="383"/>
      <c r="G21" s="420"/>
      <c r="H21" s="420"/>
      <c r="I21" s="412"/>
      <c r="J21" s="413"/>
    </row>
    <row r="22" spans="1:10" ht="114.75" customHeight="1">
      <c r="A22" s="410" t="s">
        <v>49</v>
      </c>
      <c r="B22" s="414" t="s">
        <v>113</v>
      </c>
      <c r="C22" s="434">
        <v>620</v>
      </c>
      <c r="D22" s="435" t="s">
        <v>33</v>
      </c>
      <c r="E22" s="435" t="s">
        <v>83</v>
      </c>
      <c r="F22" s="418">
        <f>'прил 4'!F62+'прил 5'!F69+'приложение 6'!F33</f>
        <v>23220.8</v>
      </c>
      <c r="G22" s="418">
        <f>'прил 4'!G62+'прил 5'!G69</f>
        <v>22015.8</v>
      </c>
      <c r="H22" s="418">
        <f>'прил 4'!H62</f>
        <v>22015.8</v>
      </c>
      <c r="I22" s="4"/>
      <c r="J22" s="3"/>
    </row>
    <row r="23" spans="1:10" ht="115.5" customHeight="1">
      <c r="A23" s="411"/>
      <c r="B23" s="383"/>
      <c r="C23" s="416"/>
      <c r="D23" s="416"/>
      <c r="E23" s="416"/>
      <c r="F23" s="383"/>
      <c r="G23" s="383"/>
      <c r="H23" s="383"/>
      <c r="I23" s="4"/>
      <c r="J23" s="3"/>
    </row>
    <row r="24" spans="1:10" ht="15" customHeight="1">
      <c r="A24" s="408" t="s">
        <v>29</v>
      </c>
      <c r="B24" s="414" t="s">
        <v>114</v>
      </c>
      <c r="C24" s="415">
        <v>620</v>
      </c>
      <c r="D24" s="417" t="s">
        <v>24</v>
      </c>
      <c r="E24" s="417" t="s">
        <v>87</v>
      </c>
      <c r="F24" s="424">
        <f>'прил 4'!F69</f>
        <v>277</v>
      </c>
      <c r="G24" s="424">
        <f>'прил 4'!G69</f>
        <v>186</v>
      </c>
      <c r="H24" s="424">
        <f>'прил 4'!H69</f>
        <v>186</v>
      </c>
      <c r="I24" s="422"/>
      <c r="J24" s="423"/>
    </row>
    <row r="25" spans="1:10" ht="4.5" customHeight="1">
      <c r="A25" s="408"/>
      <c r="B25" s="383"/>
      <c r="C25" s="416"/>
      <c r="D25" s="416"/>
      <c r="E25" s="416"/>
      <c r="F25" s="383"/>
      <c r="G25" s="383"/>
      <c r="H25" s="383"/>
      <c r="I25" s="422"/>
      <c r="J25" s="423"/>
    </row>
    <row r="26" spans="1:10" ht="3" customHeight="1">
      <c r="A26" s="408"/>
      <c r="B26" s="383"/>
      <c r="C26" s="416"/>
      <c r="D26" s="416"/>
      <c r="E26" s="416"/>
      <c r="F26" s="383"/>
      <c r="G26" s="383"/>
      <c r="H26" s="383"/>
      <c r="I26" s="422"/>
      <c r="J26" s="423"/>
    </row>
    <row r="27" spans="1:10" ht="15.75" customHeight="1">
      <c r="A27" s="408"/>
      <c r="B27" s="383"/>
      <c r="C27" s="416"/>
      <c r="D27" s="416"/>
      <c r="E27" s="416"/>
      <c r="F27" s="383"/>
      <c r="G27" s="383"/>
      <c r="H27" s="383"/>
      <c r="I27" s="422"/>
      <c r="J27" s="423"/>
    </row>
    <row r="28" spans="1:10" ht="119.25" customHeight="1">
      <c r="A28" s="408"/>
      <c r="B28" s="383"/>
      <c r="C28" s="416"/>
      <c r="D28" s="416"/>
      <c r="E28" s="416"/>
      <c r="F28" s="383"/>
      <c r="G28" s="383"/>
      <c r="H28" s="383"/>
      <c r="I28" s="422"/>
      <c r="J28" s="423"/>
    </row>
    <row r="29" spans="1:10" ht="15" customHeight="1">
      <c r="A29" s="408" t="s">
        <v>28</v>
      </c>
      <c r="B29" s="427" t="s">
        <v>201</v>
      </c>
      <c r="C29" s="428" t="s">
        <v>202</v>
      </c>
      <c r="D29" s="417" t="s">
        <v>34</v>
      </c>
      <c r="E29" s="417" t="s">
        <v>92</v>
      </c>
      <c r="F29" s="424">
        <f>'прил 4'!F75+'прил 5'!F72+'приложение 6'!F34</f>
        <v>24096.265</v>
      </c>
      <c r="G29" s="424">
        <f>'прил 4'!G75+'прил 5'!G72</f>
        <v>24801.07</v>
      </c>
      <c r="H29" s="425">
        <f>'прил 4'!H75+'прил 5'!H72</f>
        <v>24653.1</v>
      </c>
      <c r="I29" s="412"/>
      <c r="J29" s="413"/>
    </row>
    <row r="30" spans="1:10" ht="118.5" customHeight="1">
      <c r="A30" s="408"/>
      <c r="B30" s="420"/>
      <c r="C30" s="429"/>
      <c r="D30" s="416"/>
      <c r="E30" s="416"/>
      <c r="F30" s="383"/>
      <c r="G30" s="383"/>
      <c r="H30" s="420"/>
      <c r="I30" s="412"/>
      <c r="J30" s="413"/>
    </row>
    <row r="31" ht="18.75">
      <c r="A31" s="1"/>
    </row>
    <row r="32" ht="20.25" customHeight="1">
      <c r="A32" s="1" t="s">
        <v>12</v>
      </c>
    </row>
    <row r="33" spans="1:8" ht="36" customHeight="1">
      <c r="A33" s="426" t="s">
        <v>13</v>
      </c>
      <c r="B33" s="397"/>
      <c r="C33" s="397"/>
      <c r="D33" s="397"/>
      <c r="E33" s="397"/>
      <c r="F33" s="397"/>
      <c r="G33" s="397"/>
      <c r="H33" s="397"/>
    </row>
    <row r="34" spans="1:8" ht="19.5" customHeight="1">
      <c r="A34" s="426" t="s">
        <v>14</v>
      </c>
      <c r="B34" s="397"/>
      <c r="C34" s="397"/>
      <c r="D34" s="397"/>
      <c r="E34" s="397"/>
      <c r="F34" s="397"/>
      <c r="G34" s="397"/>
      <c r="H34" s="397"/>
    </row>
    <row r="35" spans="1:8" ht="59.25" customHeight="1">
      <c r="A35" s="426" t="s">
        <v>21</v>
      </c>
      <c r="B35" s="397"/>
      <c r="C35" s="397"/>
      <c r="D35" s="397"/>
      <c r="E35" s="397"/>
      <c r="F35" s="397"/>
      <c r="G35" s="397"/>
      <c r="H35" s="397"/>
    </row>
    <row r="36" ht="18.75">
      <c r="A36" s="1"/>
    </row>
  </sheetData>
  <sheetProtection/>
  <mergeCells count="62">
    <mergeCell ref="D24:D28"/>
    <mergeCell ref="E24:E28"/>
    <mergeCell ref="F24:F28"/>
    <mergeCell ref="H22:H23"/>
    <mergeCell ref="C20:C21"/>
    <mergeCell ref="D20:D21"/>
    <mergeCell ref="E20:E21"/>
    <mergeCell ref="F20:F21"/>
    <mergeCell ref="G20:G21"/>
    <mergeCell ref="H24:H28"/>
    <mergeCell ref="B22:B23"/>
    <mergeCell ref="C22:C23"/>
    <mergeCell ref="D22:D23"/>
    <mergeCell ref="E22:E23"/>
    <mergeCell ref="F22:F23"/>
    <mergeCell ref="G22:G23"/>
    <mergeCell ref="I15:J15"/>
    <mergeCell ref="I16:J16"/>
    <mergeCell ref="A10:H10"/>
    <mergeCell ref="A14:A15"/>
    <mergeCell ref="A11:H11"/>
    <mergeCell ref="A12:H12"/>
    <mergeCell ref="B14:B15"/>
    <mergeCell ref="C14:E14"/>
    <mergeCell ref="F14:H14"/>
    <mergeCell ref="I14:J14"/>
    <mergeCell ref="A33:H33"/>
    <mergeCell ref="A34:H34"/>
    <mergeCell ref="A35:H35"/>
    <mergeCell ref="B29:B30"/>
    <mergeCell ref="C29:C30"/>
    <mergeCell ref="D29:D30"/>
    <mergeCell ref="E29:E30"/>
    <mergeCell ref="F29:F30"/>
    <mergeCell ref="G29:G30"/>
    <mergeCell ref="I24:I28"/>
    <mergeCell ref="A29:A30"/>
    <mergeCell ref="I29:J29"/>
    <mergeCell ref="I30:J30"/>
    <mergeCell ref="A24:A28"/>
    <mergeCell ref="J24:J28"/>
    <mergeCell ref="G24:G28"/>
    <mergeCell ref="H29:H30"/>
    <mergeCell ref="B24:B28"/>
    <mergeCell ref="C24:C28"/>
    <mergeCell ref="D18:D19"/>
    <mergeCell ref="E18:E19"/>
    <mergeCell ref="F18:F19"/>
    <mergeCell ref="G18:G19"/>
    <mergeCell ref="H18:H19"/>
    <mergeCell ref="B20:B21"/>
    <mergeCell ref="H20:H21"/>
    <mergeCell ref="A20:A21"/>
    <mergeCell ref="A22:A23"/>
    <mergeCell ref="I21:J21"/>
    <mergeCell ref="I20:J20"/>
    <mergeCell ref="I17:J17"/>
    <mergeCell ref="A18:A19"/>
    <mergeCell ref="I18:J18"/>
    <mergeCell ref="I19:J19"/>
    <mergeCell ref="B18:B19"/>
    <mergeCell ref="C18:C19"/>
  </mergeCells>
  <printOptions/>
  <pageMargins left="0.7086614173228347" right="0.7086614173228347" top="0.7480314960629921" bottom="0.7480314960629921" header="0.31496062992125984" footer="0.31496062992125984"/>
  <pageSetup firstPageNumber="28" useFirstPageNumber="1" horizontalDpi="600" verticalDpi="600" orientation="portrait" paperSize="9" scale="50" r:id="rId1"/>
  <headerFooter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tabSelected="1" view="pageBreakPreview" zoomScaleSheetLayoutView="100" workbookViewId="0" topLeftCell="A1">
      <selection activeCell="F4" sqref="F4"/>
    </sheetView>
  </sheetViews>
  <sheetFormatPr defaultColWidth="9.140625" defaultRowHeight="15"/>
  <cols>
    <col min="1" max="1" width="28.421875" style="24" customWidth="1"/>
    <col min="2" max="2" width="48.00390625" style="24" customWidth="1"/>
    <col min="3" max="3" width="15.8515625" style="24" customWidth="1"/>
    <col min="4" max="4" width="15.421875" style="24" customWidth="1"/>
    <col min="5" max="5" width="22.7109375" style="24" customWidth="1"/>
    <col min="6" max="6" width="48.28125" style="24" customWidth="1"/>
    <col min="7" max="16384" width="9.140625" style="24" customWidth="1"/>
  </cols>
  <sheetData>
    <row r="1" s="49" customFormat="1" ht="18.75">
      <c r="F1" s="32" t="s">
        <v>262</v>
      </c>
    </row>
    <row r="2" s="49" customFormat="1" ht="18.75">
      <c r="F2" s="32" t="s">
        <v>246</v>
      </c>
    </row>
    <row r="3" s="49" customFormat="1" ht="18.75">
      <c r="F3" s="32" t="s">
        <v>250</v>
      </c>
    </row>
    <row r="4" s="49" customFormat="1" ht="18.75">
      <c r="F4" s="32" t="s">
        <v>263</v>
      </c>
    </row>
    <row r="5" ht="32.25" customHeight="1">
      <c r="F5" s="32" t="s">
        <v>251</v>
      </c>
    </row>
    <row r="6" ht="18.75">
      <c r="F6" s="32" t="s">
        <v>52</v>
      </c>
    </row>
    <row r="7" ht="18.75">
      <c r="F7" s="32" t="s">
        <v>51</v>
      </c>
    </row>
    <row r="8" ht="18.75">
      <c r="F8" s="32" t="s">
        <v>177</v>
      </c>
    </row>
    <row r="10" spans="1:6" ht="18.75">
      <c r="A10" s="436" t="s">
        <v>53</v>
      </c>
      <c r="B10" s="437"/>
      <c r="C10" s="437"/>
      <c r="D10" s="437"/>
      <c r="E10" s="437"/>
      <c r="F10" s="437"/>
    </row>
    <row r="11" spans="1:6" ht="18.75" customHeight="1">
      <c r="A11" s="438" t="s">
        <v>54</v>
      </c>
      <c r="B11" s="33" t="s">
        <v>55</v>
      </c>
      <c r="C11" s="33" t="s">
        <v>56</v>
      </c>
      <c r="D11" s="33"/>
      <c r="E11" s="33"/>
      <c r="F11" s="33"/>
    </row>
    <row r="12" spans="1:6" ht="18.75">
      <c r="A12" s="439"/>
      <c r="B12" s="33"/>
      <c r="C12" s="33">
        <v>2023</v>
      </c>
      <c r="D12" s="33">
        <v>2024</v>
      </c>
      <c r="E12" s="33">
        <v>2025</v>
      </c>
      <c r="F12" s="279" t="s">
        <v>57</v>
      </c>
    </row>
    <row r="13" spans="1:6" ht="18.75">
      <c r="A13" s="439"/>
      <c r="B13" s="33" t="s">
        <v>58</v>
      </c>
      <c r="C13" s="34">
        <f>C14+C15+C16+C17</f>
        <v>429169.621</v>
      </c>
      <c r="D13" s="34">
        <f>D14+D15+D16+D17</f>
        <v>385201.07200000004</v>
      </c>
      <c r="E13" s="34">
        <f>E14+E15+E16+E17</f>
        <v>380420.85899999994</v>
      </c>
      <c r="F13" s="34">
        <f>F14+F15+F16+F17</f>
        <v>1194791.5520000001</v>
      </c>
    </row>
    <row r="14" spans="1:6" ht="18.75">
      <c r="A14" s="439"/>
      <c r="B14" s="33" t="s">
        <v>59</v>
      </c>
      <c r="C14" s="34">
        <f>'прил 4'!F18</f>
        <v>111290.98</v>
      </c>
      <c r="D14" s="34">
        <f>'прил 4'!G18</f>
        <v>103601.7</v>
      </c>
      <c r="E14" s="34">
        <f>'прил 4'!H18</f>
        <v>103601.7</v>
      </c>
      <c r="F14" s="34">
        <f>C14+D14+E14</f>
        <v>318494.38</v>
      </c>
    </row>
    <row r="15" spans="1:6" ht="18.75">
      <c r="A15" s="439"/>
      <c r="B15" s="33" t="s">
        <v>60</v>
      </c>
      <c r="C15" s="34">
        <f>'прил 5'!F17</f>
        <v>296993.859</v>
      </c>
      <c r="D15" s="34">
        <f>'прил 5'!G17</f>
        <v>260852.728</v>
      </c>
      <c r="E15" s="34">
        <f>'прил 5'!H17</f>
        <v>255900.04799999998</v>
      </c>
      <c r="F15" s="34">
        <f>C15+D15+E15</f>
        <v>813746.635</v>
      </c>
    </row>
    <row r="16" spans="1:6" ht="18.75">
      <c r="A16" s="439"/>
      <c r="B16" s="33" t="s">
        <v>61</v>
      </c>
      <c r="C16" s="34">
        <f>'приложение 6'!F17</f>
        <v>20884.782</v>
      </c>
      <c r="D16" s="34">
        <f>'приложение 6'!G17</f>
        <v>20746.644</v>
      </c>
      <c r="E16" s="34">
        <f>'приложение 6'!H17</f>
        <v>20919.111</v>
      </c>
      <c r="F16" s="34">
        <f>C16+D16+E16</f>
        <v>62550.537</v>
      </c>
    </row>
    <row r="17" spans="1:6" ht="18.75">
      <c r="A17" s="440"/>
      <c r="B17" s="33" t="s">
        <v>62</v>
      </c>
      <c r="C17" s="33">
        <v>0</v>
      </c>
      <c r="D17" s="33">
        <v>0</v>
      </c>
      <c r="E17" s="33">
        <v>0</v>
      </c>
      <c r="F17" s="33">
        <v>0</v>
      </c>
    </row>
    <row r="19" spans="1:6" ht="35.25" customHeight="1">
      <c r="A19" s="58"/>
      <c r="B19" s="58"/>
      <c r="C19" s="58"/>
      <c r="D19" s="111"/>
      <c r="E19" s="111"/>
      <c r="F19" s="116"/>
    </row>
    <row r="20" spans="1:6" ht="28.5" customHeight="1">
      <c r="A20" s="112"/>
      <c r="B20" s="58"/>
      <c r="C20" s="58"/>
      <c r="D20" s="115"/>
      <c r="E20" s="111"/>
      <c r="F20" s="116"/>
    </row>
    <row r="21" spans="1:6" ht="30" customHeight="1">
      <c r="A21" s="112"/>
      <c r="B21" s="58"/>
      <c r="C21" s="58"/>
      <c r="D21" s="111"/>
      <c r="E21" s="113"/>
      <c r="F21" s="116"/>
    </row>
    <row r="22" spans="1:6" ht="33" customHeight="1">
      <c r="A22" s="112"/>
      <c r="B22" s="58"/>
      <c r="C22" s="58"/>
      <c r="D22" s="111"/>
      <c r="E22" s="113"/>
      <c r="F22" s="114"/>
    </row>
    <row r="23" spans="1:6" ht="15">
      <c r="A23" s="58"/>
      <c r="B23" s="58"/>
      <c r="C23" s="58"/>
      <c r="D23" s="58"/>
      <c r="E23" s="58"/>
      <c r="F23" s="58"/>
    </row>
  </sheetData>
  <sheetProtection/>
  <mergeCells count="2">
    <mergeCell ref="A10:F10"/>
    <mergeCell ref="A11:A17"/>
  </mergeCells>
  <printOptions/>
  <pageMargins left="0.7086614173228347" right="0.7086614173228347" top="0.7480314960629921" bottom="0.7480314960629921" header="0.31496062992125984" footer="0.31496062992125984"/>
  <pageSetup firstPageNumber="29" useFirstPageNumber="1" horizontalDpi="600" verticalDpi="600" orientation="portrait" paperSize="9" scale="47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RePack by Diakov</cp:lastModifiedBy>
  <cp:lastPrinted>2023-07-11T09:54:57Z</cp:lastPrinted>
  <dcterms:created xsi:type="dcterms:W3CDTF">2017-12-11T08:58:53Z</dcterms:created>
  <dcterms:modified xsi:type="dcterms:W3CDTF">2023-07-11T09:54:58Z</dcterms:modified>
  <cp:category/>
  <cp:version/>
  <cp:contentType/>
  <cp:contentStatus/>
</cp:coreProperties>
</file>